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225" windowWidth="14805" windowHeight="7890" tabRatio="603"/>
  </bookViews>
  <sheets>
    <sheet name="Потребность" sheetId="7" r:id="rId1"/>
    <sheet name="Источники ИП" sheetId="4" r:id="rId2"/>
    <sheet name="План вводов" sheetId="6" r:id="rId3"/>
    <sheet name="Пояснительная записка" sheetId="8" r:id="rId4"/>
  </sheets>
  <externalReferences>
    <externalReference r:id="rId5"/>
    <externalReference r:id="rId6"/>
    <externalReference r:id="rId7"/>
    <externalReference r:id="rId8"/>
    <externalReference r:id="rId9"/>
    <externalReference r:id="rId10"/>
    <externalReference r:id="rId11"/>
  </externalReferences>
  <definedNames>
    <definedName name="_wrn222" localSheetId="2" hidden="1">{"glc1",#N/A,FALSE,"GLC";"glc2",#N/A,FALSE,"GLC";"glc3",#N/A,FALSE,"GLC";"glc4",#N/A,FALSE,"GLC";"glc5",#N/A,FALSE,"GLC"}</definedName>
    <definedName name="_wrn222" localSheetId="0" hidden="1">{"glc1",#N/A,FALSE,"GLC";"glc2",#N/A,FALSE,"GLC";"glc3",#N/A,FALSE,"GLC";"glc4",#N/A,FALSE,"GLC";"glc5",#N/A,FALSE,"GLC"}</definedName>
    <definedName name="_wrn222" hidden="1">{"glc1",#N/A,FALSE,"GLC";"glc2",#N/A,FALSE,"GLC";"glc3",#N/A,FALSE,"GLC";"glc4",#N/A,FALSE,"GLC";"glc5",#N/A,FALSE,"GLC"}</definedName>
    <definedName name="AS2DocOpenMode" hidden="1">"AS2DocumentEdit"</definedName>
    <definedName name="beginyear">[1]Шаблон!$K$6</definedName>
    <definedName name="BLPH1" hidden="1">[2]GLC_ratios_Jun!$D$15</definedName>
    <definedName name="BLPH2" hidden="1">[2]GLC_ratios_Jun!$Z$15</definedName>
    <definedName name="date">[1]Шаблон!$F$8</definedName>
    <definedName name="date1">[1]Шаблон!$F$8</definedName>
    <definedName name="definition">[1]Шаблон!$F$9</definedName>
    <definedName name="footer">[3]TOC!$C$53</definedName>
    <definedName name="interest">[1]Шаблон!$F$7</definedName>
    <definedName name="name1">[1]Шаблон!$F$6</definedName>
    <definedName name="No.22" localSheetId="1">[4]WACC!#REF!</definedName>
    <definedName name="No.22" localSheetId="2">[4]WACC!#REF!</definedName>
    <definedName name="No.22" localSheetId="0">[4]WACC!#REF!</definedName>
    <definedName name="No.22">[4]WACC!#REF!</definedName>
    <definedName name="prd" localSheetId="1">[5]Титульный!$F$8</definedName>
    <definedName name="prd" localSheetId="2">[5]Титульный!$F$8</definedName>
    <definedName name="prd" localSheetId="0">[5]Титульный!$F$8</definedName>
    <definedName name="prd_quar" localSheetId="1">[5]Титульный!$F$9</definedName>
    <definedName name="prd_quar" localSheetId="2">[5]Титульный!$F$9</definedName>
    <definedName name="prd_quar" localSheetId="0">[5]Титульный!$F$9</definedName>
    <definedName name="title">[1]TOC!$F$6</definedName>
    <definedName name="wrn" localSheetId="2" hidden="1">{"glc1",#N/A,FALSE,"GLC";"glc2",#N/A,FALSE,"GLC";"glc3",#N/A,FALSE,"GLC";"glc4",#N/A,FALSE,"GLC";"glc5",#N/A,FALSE,"GLC"}</definedName>
    <definedName name="wrn" localSheetId="0" hidden="1">{"glc1",#N/A,FALSE,"GLC";"glc2",#N/A,FALSE,"GLC";"glc3",#N/A,FALSE,"GLC";"glc4",#N/A,FALSE,"GLC";"glc5",#N/A,FALSE,"GLC"}</definedName>
    <definedName name="wrn" hidden="1">{"glc1",#N/A,FALSE,"GLC";"glc2",#N/A,FALSE,"GLC";"glc3",#N/A,FALSE,"GLC";"glc4",#N/A,FALSE,"GLC";"glc5",#N/A,FALSE,"GLC"}</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and._Trend._.Analysis.2" localSheetId="2" hidden="1">{#N/A,#N/A,FALSE,"Aging Summary";#N/A,#N/A,FALSE,"Ratio Analysis";#N/A,#N/A,FALSE,"Test 120 Day Accts";#N/A,#N/A,FALSE,"Tickmarks"}</definedName>
    <definedName name="wrn.Aging.and._Trend._.Analysis.2" localSheetId="0"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basicfin." localSheetId="2" hidden="1">{"assets",#N/A,FALSE,"historicBS";"liab",#N/A,FALSE,"historicBS";"is",#N/A,FALSE,"historicIS";"ratios",#N/A,FALSE,"ratios"}</definedName>
    <definedName name="wrn.basicfin." localSheetId="0" hidden="1">{"assets",#N/A,FALSE,"historicBS";"liab",#N/A,FALSE,"historicBS";"is",#N/A,FALSE,"historicIS";"ratios",#N/A,FALSE,"ratios"}</definedName>
    <definedName name="wrn.basicfin." hidden="1">{"assets",#N/A,FALSE,"historicBS";"liab",#N/A,FALSE,"historicBS";"is",#N/A,FALSE,"historicIS";"ratios",#N/A,FALSE,"ratios"}</definedName>
    <definedName name="wrn.basicfin.2" localSheetId="2" hidden="1">{"assets",#N/A,FALSE,"historicBS";"liab",#N/A,FALSE,"historicBS";"is",#N/A,FALSE,"historicIS";"ratios",#N/A,FALSE,"ratios"}</definedName>
    <definedName name="wrn.basicfin.2" localSheetId="0" hidden="1">{"assets",#N/A,FALSE,"historicBS";"liab",#N/A,FALSE,"historicBS";"is",#N/A,FALSE,"historicIS";"ratios",#N/A,FALSE,"ratios"}</definedName>
    <definedName name="wrn.basicfin.2" hidden="1">{"assets",#N/A,FALSE,"historicBS";"liab",#N/A,FALSE,"historicBS";"is",#N/A,FALSE,"historicIS";"ratios",#N/A,FALSE,"ratios"}</definedName>
    <definedName name="wrn.glc." localSheetId="2" hidden="1">{"glcbs",#N/A,FALSE,"GLCBS";"glccsbs",#N/A,FALSE,"GLCCSBS";"glcis",#N/A,FALSE,"GLCIS";"glccsis",#N/A,FALSE,"GLCCSIS";"glcrat1",#N/A,FALSE,"GLC-ratios1"}</definedName>
    <definedName name="wrn.glc." localSheetId="0" hidden="1">{"glcbs",#N/A,FALSE,"GLCBS";"glccsbs",#N/A,FALSE,"GLCCSBS";"glcis",#N/A,FALSE,"GLCIS";"glccsis",#N/A,FALSE,"GLCCSIS";"glcrat1",#N/A,FALSE,"GLC-ratios1"}</definedName>
    <definedName name="wrn.glc." hidden="1">{"glcbs",#N/A,FALSE,"GLCBS";"glccsbs",#N/A,FALSE,"GLCCSBS";"glcis",#N/A,FALSE,"GLCIS";"glccsis",#N/A,FALSE,"GLCCSIS";"glcrat1",#N/A,FALSE,"GLC-ratios1"}</definedName>
    <definedName name="wrn.glcpromonte." localSheetId="2" hidden="1">{"glc1",#N/A,FALSE,"GLC";"glc2",#N/A,FALSE,"GLC";"glc3",#N/A,FALSE,"GLC";"glc4",#N/A,FALSE,"GLC";"glc5",#N/A,FALSE,"GLC"}</definedName>
    <definedName name="wrn.glcpromonte." localSheetId="0" hidden="1">{"glc1",#N/A,FALSE,"GLC";"glc2",#N/A,FALSE,"GLC";"glc3",#N/A,FALSE,"GLC";"glc4",#N/A,FALSE,"GLC";"glc5",#N/A,FALSE,"GLC"}</definedName>
    <definedName name="wrn.glcpromonte." hidden="1">{"glc1",#N/A,FALSE,"GLC";"glc2",#N/A,FALSE,"GLC";"glc3",#N/A,FALSE,"GLC";"glc4",#N/A,FALSE,"GLC";"glc5",#N/A,FALSE,"GLC"}</definedName>
    <definedName name="wrn.print."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с" localSheetId="2" hidden="1">{#N/A,#N/A,FALSE,"Aging Summary";#N/A,#N/A,FALSE,"Ratio Analysis";#N/A,#N/A,FALSE,"Test 120 Day Accts";#N/A,#N/A,FALSE,"Tickmarks"}</definedName>
    <definedName name="вс" localSheetId="0" hidden="1">{#N/A,#N/A,FALSE,"Aging Summary";#N/A,#N/A,FALSE,"Ratio Analysis";#N/A,#N/A,FALSE,"Test 120 Day Accts";#N/A,#N/A,FALSE,"Tickmarks"}</definedName>
    <definedName name="вс" hidden="1">{#N/A,#N/A,FALSE,"Aging Summary";#N/A,#N/A,FALSE,"Ratio Analysis";#N/A,#N/A,FALSE,"Test 120 Day Accts";#N/A,#N/A,FALSE,"Tickmarks"}</definedName>
    <definedName name="Вспомогательная_форма_модели" localSheetId="1">#REF!</definedName>
    <definedName name="Вспомогательная_форма_модели" localSheetId="2">#REF!</definedName>
    <definedName name="Вспомогательная_форма_модели" localSheetId="0">#REF!</definedName>
    <definedName name="Вспомогательная_форма_модели">#REF!</definedName>
    <definedName name="ДВВП" localSheetId="1">#REF!</definedName>
    <definedName name="ДВВП" localSheetId="2">#REF!</definedName>
    <definedName name="ДВВП" localSheetId="0">#REF!</definedName>
    <definedName name="ДВВП">#REF!</definedName>
    <definedName name="ДискЭф" localSheetId="1">#REF!</definedName>
    <definedName name="ДискЭф" localSheetId="2">#REF!</definedName>
    <definedName name="ДискЭф" localSheetId="0">#REF!</definedName>
    <definedName name="ДискЭф">#REF!</definedName>
    <definedName name="ДКРвВ" localSheetId="1">#REF!</definedName>
    <definedName name="ДКРвВ" localSheetId="2">#REF!</definedName>
    <definedName name="ДКРвВ" localSheetId="0">#REF!</definedName>
    <definedName name="ДКРвВ">#REF!</definedName>
    <definedName name="ДоляПВ" localSheetId="1">#REF!</definedName>
    <definedName name="ДоляПВ" localSheetId="2">#REF!</definedName>
    <definedName name="ДоляПВ" localSheetId="0">#REF!</definedName>
    <definedName name="ДоляПВ">#REF!</definedName>
    <definedName name="ДУРвВ" localSheetId="1">#REF!</definedName>
    <definedName name="ДУРвВ" localSheetId="2">#REF!</definedName>
    <definedName name="ДУРвВ" localSheetId="0">#REF!</definedName>
    <definedName name="ДУРвВ">#REF!</definedName>
    <definedName name="_xlnm.Print_Titles" localSheetId="1">'Источники ИП'!$12:$13</definedName>
    <definedName name="_xlnm.Print_Titles" localSheetId="2">'План вводов'!$13:$15</definedName>
    <definedName name="_xlnm.Print_Titles" localSheetId="0">Потребность!$10:$14</definedName>
    <definedName name="Компания" localSheetId="1">#REF!</definedName>
    <definedName name="Компания" localSheetId="2">#REF!</definedName>
    <definedName name="Компания" localSheetId="0">#REF!</definedName>
    <definedName name="Компания">#REF!</definedName>
    <definedName name="Направления">'[6]Технический блок СВОД'!$B$1:$B$7</definedName>
    <definedName name="НВРБП" localSheetId="1">#REF!</definedName>
    <definedName name="НВРБП" localSheetId="2">#REF!</definedName>
    <definedName name="НВРБП" localSheetId="0">#REF!</definedName>
    <definedName name="НВРБП">#REF!</definedName>
    <definedName name="_xlnm.Print_Area" localSheetId="1">'Источники ИП'!$A$1:$G$39</definedName>
    <definedName name="_xlnm.Print_Area" localSheetId="2">'План вводов'!$A$1:$AR$113</definedName>
    <definedName name="_xlnm.Print_Area" localSheetId="0">Потребность!$A$1:$W$105</definedName>
    <definedName name="_xlnm.Print_Area" localSheetId="3">'Пояснительная записка'!$A$1:$J$225</definedName>
    <definedName name="ПОТ" localSheetId="1">#REF!</definedName>
    <definedName name="ПОТ" localSheetId="2">#REF!</definedName>
    <definedName name="ПОТ" localSheetId="0">#REF!</definedName>
    <definedName name="ПОТ">#REF!</definedName>
    <definedName name="ПотЭ" localSheetId="1">#REF!</definedName>
    <definedName name="ПотЭ" localSheetId="2">#REF!</definedName>
    <definedName name="ПотЭ" localSheetId="0">#REF!</definedName>
    <definedName name="ПотЭ">#REF!</definedName>
    <definedName name="ПОЭ" localSheetId="1">#REF!</definedName>
    <definedName name="ПОЭ" localSheetId="2">#REF!</definedName>
    <definedName name="ПОЭ" localSheetId="0">#REF!</definedName>
    <definedName name="ПОЭ">#REF!</definedName>
    <definedName name="ПрКр3" localSheetId="1">#REF!</definedName>
    <definedName name="ПрКр3" localSheetId="2">#REF!</definedName>
    <definedName name="ПрКр3" localSheetId="0">#REF!</definedName>
    <definedName name="ПрКр3">#REF!</definedName>
    <definedName name="ПрКрВ" localSheetId="1">#REF!</definedName>
    <definedName name="ПрКрВ" localSheetId="2">#REF!</definedName>
    <definedName name="ПрКрВ" localSheetId="0">#REF!</definedName>
    <definedName name="ПрКрВ">#REF!</definedName>
    <definedName name="ПрКрВ3" localSheetId="1">#REF!</definedName>
    <definedName name="ПрКрВ3" localSheetId="2">#REF!</definedName>
    <definedName name="ПрКрВ3" localSheetId="0">#REF!</definedName>
    <definedName name="ПрКрВ3">#REF!</definedName>
    <definedName name="ПрКрВВ" localSheetId="1">#REF!</definedName>
    <definedName name="ПрКрВВ" localSheetId="2">#REF!</definedName>
    <definedName name="ПрКрВВ" localSheetId="0">#REF!</definedName>
    <definedName name="ПрКрВВ">#REF!</definedName>
    <definedName name="ПрТУСК" localSheetId="1">#REF!</definedName>
    <definedName name="ПрТУСК" localSheetId="2">#REF!</definedName>
    <definedName name="ПрТУСК" localSheetId="0">#REF!</definedName>
    <definedName name="ПрТУСК">#REF!</definedName>
    <definedName name="Результаты_реализации_ИП" localSheetId="1">#REF!</definedName>
    <definedName name="Результаты_реализации_ИП" localSheetId="2">#REF!</definedName>
    <definedName name="Результаты_реализации_ИП" localSheetId="0">#REF!</definedName>
    <definedName name="Результаты_реализации_ИП">#REF!</definedName>
    <definedName name="СтавкаНДС" localSheetId="1">#REF!</definedName>
    <definedName name="СтавкаНДС" localSheetId="2">#REF!</definedName>
    <definedName name="СтавкаНДС" localSheetId="0">#REF!</definedName>
    <definedName name="СтавкаНДС">#REF!</definedName>
    <definedName name="СтЕСН" localSheetId="1">#REF!</definedName>
    <definedName name="СтЕСН" localSheetId="2">#REF!</definedName>
    <definedName name="СтЕСН" localSheetId="0">#REF!</definedName>
    <definedName name="СтЕСН">#REF!</definedName>
    <definedName name="СтЗемН" localSheetId="1">#REF!</definedName>
    <definedName name="СтЗемН" localSheetId="2">#REF!</definedName>
    <definedName name="СтЗемН" localSheetId="0">#REF!</definedName>
    <definedName name="СтЗемН">#REF!</definedName>
    <definedName name="СтНалИм" localSheetId="1">#REF!</definedName>
    <definedName name="СтНалИм" localSheetId="2">#REF!</definedName>
    <definedName name="СтНалИм" localSheetId="0">#REF!</definedName>
    <definedName name="СтНалИм">#REF!</definedName>
    <definedName name="Таблица_1._ЕСУ" localSheetId="1">#REF!</definedName>
    <definedName name="Таблица_1._ЕСУ" localSheetId="2">#REF!</definedName>
    <definedName name="Таблица_1._ЕСУ" localSheetId="0">#REF!</definedName>
    <definedName name="Таблица_1._ЕСУ">#REF!</definedName>
    <definedName name="Таблица_10._Отчет_о_прибылях_и_убытках" localSheetId="1">#REF!</definedName>
    <definedName name="Таблица_10._Отчет_о_прибылях_и_убытках" localSheetId="2">#REF!</definedName>
    <definedName name="Таблица_10._Отчет_о_прибылях_и_убытках" localSheetId="0">#REF!</definedName>
    <definedName name="Таблица_10._Отчет_о_прибылях_и_убытках">#REF!</definedName>
    <definedName name="Таблица_11._Движение_денежных_средств" localSheetId="1">#REF!</definedName>
    <definedName name="Таблица_11._Движение_денежных_средств" localSheetId="2">#REF!</definedName>
    <definedName name="Таблица_11._Движение_денежных_средств" localSheetId="0">#REF!</definedName>
    <definedName name="Таблица_11._Движение_денежных_средств">#REF!</definedName>
    <definedName name="Таблица_12._Расчеты_по_НДС" localSheetId="1">#REF!</definedName>
    <definedName name="Таблица_12._Расчеты_по_НДС" localSheetId="2">#REF!</definedName>
    <definedName name="Таблица_12._Расчеты_по_НДС" localSheetId="0">#REF!</definedName>
    <definedName name="Таблица_12._Расчеты_по_НДС">#REF!</definedName>
    <definedName name="Таблица_13._Расчеты_с_бюджетом" localSheetId="1">#REF!</definedName>
    <definedName name="Таблица_13._Расчеты_с_бюджетом" localSheetId="2">#REF!</definedName>
    <definedName name="Таблица_13._Расчеты_с_бюджетом" localSheetId="0">#REF!</definedName>
    <definedName name="Таблица_13._Расчеты_с_бюджетом">#REF!</definedName>
    <definedName name="Таблица_14._Расчет_рабочего_капитала" localSheetId="1">#REF!</definedName>
    <definedName name="Таблица_14._Расчет_рабочего_капитала" localSheetId="2">#REF!</definedName>
    <definedName name="Таблица_14._Расчет_рабочего_капитала" localSheetId="0">#REF!</definedName>
    <definedName name="Таблица_14._Расчет_рабочего_капитала">#REF!</definedName>
    <definedName name="Таблица_15._Баланс" localSheetId="1">#REF!</definedName>
    <definedName name="Таблица_15._Баланс" localSheetId="2">#REF!</definedName>
    <definedName name="Таблица_15._Баланс" localSheetId="0">#REF!</definedName>
    <definedName name="Таблица_15._Баланс">#REF!</definedName>
    <definedName name="Таблица_16._Расчеты_по_кредитам_полученных_от_третьих_лиц" localSheetId="1">#REF!</definedName>
    <definedName name="Таблица_16._Расчеты_по_кредитам_полученных_от_третьих_лиц" localSheetId="2">#REF!</definedName>
    <definedName name="Таблица_16._Расчеты_по_кредитам_полученных_от_третьих_лиц" localSheetId="0">#REF!</definedName>
    <definedName name="Таблица_16._Расчеты_по_кредитам_полученных_от_третьих_лиц">#REF!</definedName>
    <definedName name="Таблица_17._Расчеты_по_кредитам_полученным_внутри_группы" localSheetId="1">#REF!</definedName>
    <definedName name="Таблица_17._Расчеты_по_кредитам_полученным_внутри_группы" localSheetId="2">#REF!</definedName>
    <definedName name="Таблица_17._Расчеты_по_кредитам_полученным_внутри_группы" localSheetId="0">#REF!</definedName>
    <definedName name="Таблица_17._Расчеты_по_кредитам_полученным_внутри_группы">#REF!</definedName>
    <definedName name="Таблица_18._Краткосрочные_финансовые_вложения__3_и_лица" localSheetId="1">#REF!</definedName>
    <definedName name="Таблица_18._Краткосрочные_финансовые_вложения__3_и_лица" localSheetId="2">#REF!</definedName>
    <definedName name="Таблица_18._Краткосрочные_финансовые_вложения__3_и_лица" localSheetId="0">#REF!</definedName>
    <definedName name="Таблица_18._Краткосрочные_финансовые_вложения__3_и_лица">#REF!</definedName>
    <definedName name="Таблица_19.Краткосрочные_финансовые_вложения__внутри_группы" localSheetId="1">#REF!</definedName>
    <definedName name="Таблица_19.Краткосрочные_финансовые_вложения__внутри_группы" localSheetId="2">#REF!</definedName>
    <definedName name="Таблица_19.Краткосрочные_финансовые_вложения__внутри_группы" localSheetId="0">#REF!</definedName>
    <definedName name="Таблица_19.Краткосрочные_финансовые_вложения__внутри_группы">#REF!</definedName>
    <definedName name="Таблица_2._Шаблон_для_ввода_исходных_данных_сотрудниками_сбытовой_компании" localSheetId="1">#REF!</definedName>
    <definedName name="Таблица_2._Шаблон_для_ввода_исходных_данных_сотрудниками_сбытовой_компании" localSheetId="2">#REF!</definedName>
    <definedName name="Таблица_2._Шаблон_для_ввода_исходных_данных_сотрудниками_сбытовой_компании" localSheetId="0">#REF!</definedName>
    <definedName name="Таблица_2._Шаблон_для_ввода_исходных_данных_сотрудниками_сбытовой_компании">#REF!</definedName>
    <definedName name="Таблица_20._Финансовые_коэффициенты_и_показатели_эффективности" localSheetId="1">#REF!</definedName>
    <definedName name="Таблица_20._Финансовые_коэффициенты_и_показатели_эффективности" localSheetId="2">#REF!</definedName>
    <definedName name="Таблица_20._Финансовые_коэффициенты_и_показатели_эффективности" localSheetId="0">#REF!</definedName>
    <definedName name="Таблица_20._Финансовые_коэффициенты_и_показатели_эффективности">#REF!</definedName>
    <definedName name="Таблица_21._Оценка_стоимости_сбытовой_компании" localSheetId="1">#REF!</definedName>
    <definedName name="Таблица_21._Оценка_стоимости_сбытовой_компании" localSheetId="2">#REF!</definedName>
    <definedName name="Таблица_21._Оценка_стоимости_сбытовой_компании" localSheetId="0">#REF!</definedName>
    <definedName name="Таблица_21._Оценка_стоимости_сбытовой_компании">#REF!</definedName>
    <definedName name="Таблица_3._Инвестиционная_программа_по_основным_средствам__за_исключением_автотранспорта" localSheetId="1">#REF!</definedName>
    <definedName name="Таблица_3._Инвестиционная_программа_по_основным_средствам__за_исключением_автотранспорта" localSheetId="2">#REF!</definedName>
    <definedName name="Таблица_3._Инвестиционная_программа_по_основным_средствам__за_исключением_автотранспорта" localSheetId="0">#REF!</definedName>
    <definedName name="Таблица_3._Инвестиционная_программа_по_основным_средствам__за_исключением_автотранспорта">#REF!</definedName>
    <definedName name="Таблица_4._Инвестиционная_программа_в_части_приобретения_автотранспорта" localSheetId="1">#REF!</definedName>
    <definedName name="Таблица_4._Инвестиционная_программа_в_части_приобретения_автотранспорта" localSheetId="2">#REF!</definedName>
    <definedName name="Таблица_4._Инвестиционная_программа_в_части_приобретения_автотранспорта" localSheetId="0">#REF!</definedName>
    <definedName name="Таблица_4._Инвестиционная_программа_в_части_приобретения_автотранспорта">#REF!</definedName>
    <definedName name="Таблица_5._Инвестиционная_программа_в_части_РБП_и_ДФВ" localSheetId="1">#REF!</definedName>
    <definedName name="Таблица_5._Инвестиционная_программа_в_части_РБП_и_ДФВ" localSheetId="2">#REF!</definedName>
    <definedName name="Таблица_5._Инвестиционная_программа_в_части_РБП_и_ДФВ" localSheetId="0">#REF!</definedName>
    <definedName name="Таблица_5._Инвестиционная_программа_в_части_РБП_и_ДФВ">#REF!</definedName>
    <definedName name="Таблица_6._Сводная_инвестиционная_программа" localSheetId="1">#REF!</definedName>
    <definedName name="Таблица_6._Сводная_инвестиционная_программа" localSheetId="2">#REF!</definedName>
    <definedName name="Таблица_6._Сводная_инвестиционная_программа" localSheetId="0">#REF!</definedName>
    <definedName name="Таблица_6._Сводная_инвестиционная_программа">#REF!</definedName>
    <definedName name="Таблица_7._Доходная_база_без_НДС_по_начислению" localSheetId="1">#REF!</definedName>
    <definedName name="Таблица_7._Доходная_база_без_НДС_по_начислению" localSheetId="2">#REF!</definedName>
    <definedName name="Таблица_7._Доходная_база_без_НДС_по_начислению" localSheetId="0">#REF!</definedName>
    <definedName name="Таблица_7._Доходная_база_без_НДС_по_начислению">#REF!</definedName>
    <definedName name="Таблица_8._Текущие_издержки_без_НДС_по_начислению" localSheetId="1">#REF!</definedName>
    <definedName name="Таблица_8._Текущие_издержки_без_НДС_по_начислению" localSheetId="2">#REF!</definedName>
    <definedName name="Таблица_8._Текущие_издержки_без_НДС_по_начислению" localSheetId="0">#REF!</definedName>
    <definedName name="Таблица_8._Текущие_издержки_без_НДС_по_начислению">#REF!</definedName>
    <definedName name="Таблица_9._Финансирование_инвестиций" localSheetId="1">#REF!</definedName>
    <definedName name="Таблица_9._Финансирование_инвестиций" localSheetId="2">#REF!</definedName>
    <definedName name="Таблица_9._Финансирование_инвестиций" localSheetId="0">#REF!</definedName>
    <definedName name="Таблица_9._Финансирование_инвестиций">#REF!</definedName>
    <definedName name="ТПрСН" localSheetId="1">#REF!</definedName>
    <definedName name="ТПрСН" localSheetId="2">#REF!</definedName>
    <definedName name="ТПрСН" localSheetId="0">#REF!</definedName>
    <definedName name="ТПрСН">#REF!</definedName>
    <definedName name="ТПрТПЭ" localSheetId="1">#REF!</definedName>
    <definedName name="ТПрТПЭ" localSheetId="2">#REF!</definedName>
    <definedName name="ТПрТПЭ" localSheetId="0">#REF!</definedName>
    <definedName name="ТПрТПЭ">#REF!</definedName>
    <definedName name="ТПрТТ" localSheetId="1">#REF!</definedName>
    <definedName name="ТПрТТ" localSheetId="2">#REF!</definedName>
    <definedName name="ТПрТТ" localSheetId="0">#REF!</definedName>
    <definedName name="ТПрТТ">#REF!</definedName>
  </definedNames>
  <calcPr calcId="152511"/>
</workbook>
</file>

<file path=xl/calcChain.xml><?xml version="1.0" encoding="utf-8"?>
<calcChain xmlns="http://schemas.openxmlformats.org/spreadsheetml/2006/main">
  <c r="T16" i="7" l="1"/>
  <c r="V16" i="7"/>
  <c r="W16" i="7"/>
  <c r="T17" i="7"/>
  <c r="V17" i="7"/>
  <c r="W17" i="7"/>
  <c r="T18" i="7"/>
  <c r="V18" i="7"/>
  <c r="W18" i="7"/>
  <c r="T19" i="7"/>
  <c r="V19" i="7"/>
  <c r="W19" i="7"/>
  <c r="T20" i="7"/>
  <c r="V20" i="7"/>
  <c r="W20" i="7"/>
  <c r="T21" i="7"/>
  <c r="V21" i="7"/>
  <c r="W21" i="7"/>
  <c r="T22" i="7"/>
  <c r="V22" i="7"/>
  <c r="W22" i="7"/>
  <c r="T23" i="7"/>
  <c r="V23" i="7"/>
  <c r="W23" i="7"/>
  <c r="T24" i="7"/>
  <c r="V24" i="7"/>
  <c r="W24" i="7"/>
  <c r="T25" i="7"/>
  <c r="V25" i="7"/>
  <c r="W25" i="7"/>
  <c r="T26" i="7"/>
  <c r="V26" i="7"/>
  <c r="W26" i="7"/>
  <c r="T27" i="7"/>
  <c r="V27" i="7"/>
  <c r="W27" i="7"/>
  <c r="T28" i="7"/>
  <c r="V28" i="7"/>
  <c r="W28" i="7"/>
  <c r="V29" i="7"/>
  <c r="W29" i="7"/>
  <c r="T30" i="7"/>
  <c r="V30" i="7"/>
  <c r="W30" i="7"/>
  <c r="T31" i="7"/>
  <c r="V31" i="7"/>
  <c r="W31" i="7"/>
  <c r="T32" i="7"/>
  <c r="V32" i="7"/>
  <c r="W32" i="7"/>
  <c r="T33" i="7"/>
  <c r="V33" i="7"/>
  <c r="W33" i="7"/>
  <c r="T34" i="7"/>
  <c r="V34" i="7"/>
  <c r="W34" i="7"/>
  <c r="T35" i="7"/>
  <c r="V35" i="7"/>
  <c r="W35" i="7"/>
  <c r="T36" i="7"/>
  <c r="V36" i="7"/>
  <c r="W36" i="7"/>
  <c r="T37" i="7"/>
  <c r="V37" i="7"/>
  <c r="W37" i="7"/>
  <c r="T38" i="7"/>
  <c r="V38" i="7"/>
  <c r="W38" i="7"/>
  <c r="T39" i="7"/>
  <c r="V39" i="7"/>
  <c r="W39" i="7"/>
  <c r="T40" i="7"/>
  <c r="V40" i="7"/>
  <c r="W40" i="7"/>
  <c r="T41" i="7"/>
  <c r="V41" i="7"/>
  <c r="W41" i="7"/>
  <c r="T42" i="7"/>
  <c r="V42" i="7"/>
  <c r="W42" i="7"/>
  <c r="T43" i="7"/>
  <c r="V43" i="7"/>
  <c r="W43" i="7"/>
  <c r="T44" i="7"/>
  <c r="V44" i="7"/>
  <c r="W44" i="7"/>
  <c r="T45" i="7"/>
  <c r="V45" i="7"/>
  <c r="W45" i="7"/>
  <c r="T46" i="7"/>
  <c r="V46" i="7"/>
  <c r="W46" i="7"/>
  <c r="T47" i="7"/>
  <c r="V47" i="7"/>
  <c r="W47" i="7"/>
  <c r="T48" i="7"/>
  <c r="V48" i="7"/>
  <c r="W48" i="7"/>
  <c r="T49" i="7"/>
  <c r="V49" i="7"/>
  <c r="W49" i="7"/>
  <c r="T50" i="7"/>
  <c r="V50" i="7"/>
  <c r="W50" i="7"/>
  <c r="T51" i="7"/>
  <c r="V51" i="7"/>
  <c r="W51" i="7"/>
  <c r="T52" i="7"/>
  <c r="V52" i="7"/>
  <c r="W52" i="7"/>
  <c r="T53" i="7"/>
  <c r="V53" i="7"/>
  <c r="W53" i="7"/>
  <c r="T54" i="7"/>
  <c r="V54" i="7"/>
  <c r="W54" i="7"/>
  <c r="T55" i="7"/>
  <c r="V55" i="7"/>
  <c r="W55" i="7"/>
  <c r="T56" i="7"/>
  <c r="V56" i="7"/>
  <c r="W56" i="7"/>
  <c r="T57" i="7"/>
  <c r="V57" i="7"/>
  <c r="W57" i="7"/>
  <c r="T58" i="7"/>
  <c r="V58" i="7"/>
  <c r="W58" i="7"/>
  <c r="T59" i="7"/>
  <c r="V59" i="7"/>
  <c r="W59" i="7"/>
  <c r="T60" i="7"/>
  <c r="V60" i="7"/>
  <c r="W60" i="7"/>
  <c r="T61" i="7"/>
  <c r="V61" i="7"/>
  <c r="W61" i="7"/>
  <c r="T62" i="7"/>
  <c r="V62" i="7"/>
  <c r="W62" i="7"/>
  <c r="T63" i="7"/>
  <c r="V63" i="7"/>
  <c r="W63" i="7"/>
  <c r="T64" i="7"/>
  <c r="V64" i="7"/>
  <c r="W64" i="7"/>
  <c r="T65" i="7"/>
  <c r="V65" i="7"/>
  <c r="W65" i="7"/>
  <c r="T66" i="7"/>
  <c r="V66" i="7"/>
  <c r="W66" i="7"/>
  <c r="T67" i="7"/>
  <c r="V67" i="7"/>
  <c r="W67" i="7"/>
  <c r="T68" i="7"/>
  <c r="V68" i="7"/>
  <c r="W68" i="7"/>
  <c r="T69" i="7"/>
  <c r="V69" i="7"/>
  <c r="W69" i="7"/>
  <c r="T70" i="7"/>
  <c r="V70" i="7"/>
  <c r="W70" i="7"/>
  <c r="T71" i="7"/>
  <c r="V71" i="7"/>
  <c r="W71" i="7"/>
  <c r="T72" i="7"/>
  <c r="V72" i="7"/>
  <c r="W72" i="7"/>
  <c r="T73" i="7"/>
  <c r="V73" i="7"/>
  <c r="W73" i="7"/>
  <c r="T74" i="7"/>
  <c r="V74" i="7"/>
  <c r="W74" i="7"/>
  <c r="T75" i="7"/>
  <c r="V75" i="7"/>
  <c r="W75" i="7"/>
  <c r="T76" i="7"/>
  <c r="V76" i="7"/>
  <c r="W76" i="7"/>
  <c r="T77" i="7"/>
  <c r="V77" i="7"/>
  <c r="W77" i="7"/>
  <c r="T78" i="7"/>
  <c r="V78" i="7"/>
  <c r="W78" i="7"/>
  <c r="T80" i="7"/>
  <c r="V80" i="7"/>
  <c r="W80" i="7"/>
  <c r="T81" i="7"/>
  <c r="V81" i="7"/>
  <c r="W81" i="7"/>
  <c r="T82" i="7"/>
  <c r="V82" i="7"/>
  <c r="W82" i="7"/>
  <c r="T83" i="7"/>
  <c r="V83" i="7"/>
  <c r="W83" i="7"/>
  <c r="T84" i="7"/>
  <c r="V84" i="7"/>
  <c r="W84" i="7"/>
  <c r="T85" i="7"/>
  <c r="V85" i="7"/>
  <c r="W85" i="7"/>
  <c r="T86" i="7"/>
  <c r="V86" i="7"/>
  <c r="W86" i="7"/>
  <c r="T87" i="7"/>
  <c r="V87" i="7"/>
  <c r="W87" i="7"/>
  <c r="T88" i="7"/>
  <c r="V88" i="7"/>
  <c r="W88" i="7"/>
  <c r="T89" i="7"/>
  <c r="V89" i="7"/>
  <c r="W89" i="7"/>
  <c r="T90" i="7"/>
  <c r="V90" i="7"/>
  <c r="W90" i="7"/>
  <c r="T91" i="7"/>
  <c r="T92" i="7"/>
  <c r="V92" i="7"/>
  <c r="W92" i="7"/>
  <c r="T93" i="7"/>
  <c r="T94" i="7"/>
  <c r="T95" i="7"/>
  <c r="V95" i="7"/>
  <c r="W95" i="7"/>
  <c r="T96" i="7"/>
  <c r="V96" i="7"/>
  <c r="W96" i="7"/>
  <c r="T97" i="7"/>
  <c r="V97" i="7"/>
  <c r="W97" i="7"/>
  <c r="D32" i="6" l="1"/>
  <c r="E32" i="6"/>
  <c r="G32" i="6"/>
  <c r="I32" i="6"/>
  <c r="J32" i="6"/>
  <c r="K32" i="6"/>
  <c r="L32" i="6"/>
  <c r="N32" i="6"/>
  <c r="O32" i="6"/>
  <c r="P32" i="6"/>
  <c r="Q32" i="6"/>
  <c r="S32" i="6"/>
  <c r="T32" i="6"/>
  <c r="U32" i="6"/>
  <c r="V32" i="6"/>
  <c r="Y32" i="6"/>
  <c r="Z32" i="6"/>
  <c r="AB32" i="6"/>
  <c r="AD32" i="6"/>
  <c r="AE32" i="6"/>
  <c r="AF32" i="6"/>
  <c r="AG32" i="6"/>
  <c r="AI32" i="6"/>
  <c r="AJ32" i="6"/>
  <c r="AK32" i="6"/>
  <c r="AL32" i="6"/>
  <c r="AN32" i="6"/>
  <c r="AO32" i="6"/>
  <c r="AP32" i="6"/>
  <c r="AQ32" i="6"/>
  <c r="N44" i="6"/>
  <c r="O44" i="6"/>
  <c r="P44" i="6"/>
  <c r="Q44" i="6"/>
  <c r="N48" i="6"/>
  <c r="O48" i="6"/>
  <c r="P48" i="6"/>
  <c r="Q48" i="6"/>
  <c r="N54" i="6"/>
  <c r="O54" i="6"/>
  <c r="P54" i="6"/>
  <c r="Q54" i="6"/>
  <c r="N60" i="6"/>
  <c r="O60" i="6"/>
  <c r="P60" i="6"/>
  <c r="Q60" i="6"/>
  <c r="N66" i="6"/>
  <c r="O66" i="6"/>
  <c r="P66" i="6"/>
  <c r="Q66" i="6"/>
  <c r="AQ17" i="6"/>
  <c r="AP17" i="6"/>
  <c r="AO17" i="6"/>
  <c r="AN17" i="6"/>
  <c r="AL17" i="6"/>
  <c r="AK17" i="6"/>
  <c r="AJ17" i="6"/>
  <c r="AI17" i="6"/>
  <c r="AE17" i="6"/>
  <c r="AD17" i="6"/>
  <c r="T94" i="6"/>
  <c r="O94" i="6"/>
  <c r="J94" i="6"/>
  <c r="E94" i="6"/>
  <c r="R92" i="7"/>
  <c r="AO94" i="6" s="1"/>
  <c r="N92" i="7"/>
  <c r="AJ94" i="6" s="1"/>
  <c r="J92" i="7"/>
  <c r="AE94" i="6" s="1"/>
  <c r="F92" i="7"/>
  <c r="Z94" i="6" s="1"/>
  <c r="L26" i="6"/>
  <c r="G26" i="6"/>
  <c r="L91" i="7" l="1"/>
  <c r="L56" i="7"/>
  <c r="L66" i="7"/>
  <c r="H86" i="7"/>
  <c r="H52" i="7"/>
  <c r="D86" i="7"/>
  <c r="D83" i="7"/>
  <c r="D80" i="7"/>
  <c r="D64" i="7"/>
  <c r="D58" i="7"/>
  <c r="D46" i="7"/>
  <c r="D42" i="7"/>
  <c r="D30" i="7"/>
  <c r="P91" i="7" l="1"/>
  <c r="H91" i="7"/>
  <c r="D91" i="7"/>
  <c r="P73" i="7"/>
  <c r="L73" i="7"/>
  <c r="H73" i="7"/>
  <c r="H72" i="7"/>
  <c r="H71" i="7"/>
  <c r="L73" i="6" s="1"/>
  <c r="E96" i="7"/>
  <c r="G96" i="7" s="1"/>
  <c r="E78" i="7"/>
  <c r="G78" i="7" s="1"/>
  <c r="F78" i="7" s="1"/>
  <c r="E77" i="7"/>
  <c r="G77" i="7" s="1"/>
  <c r="O73" i="7" l="1"/>
  <c r="S73" i="7"/>
  <c r="K71" i="7"/>
  <c r="K72" i="7"/>
  <c r="L74" i="6"/>
  <c r="K73" i="7"/>
  <c r="D97" i="7"/>
  <c r="D76" i="7"/>
  <c r="D75" i="7"/>
  <c r="D74" i="7" l="1"/>
  <c r="G75" i="7"/>
  <c r="F75" i="7" s="1"/>
  <c r="G76" i="7"/>
  <c r="F76" i="7" s="1"/>
  <c r="G97" i="7"/>
  <c r="D73" i="7"/>
  <c r="D70" i="7"/>
  <c r="D69" i="7"/>
  <c r="D71" i="6" l="1"/>
  <c r="G69" i="7"/>
  <c r="E72" i="6"/>
  <c r="G70" i="7"/>
  <c r="G73" i="7"/>
  <c r="L21" i="6" l="1"/>
  <c r="K20" i="6"/>
  <c r="G19" i="6"/>
  <c r="F18" i="6"/>
  <c r="E29" i="6"/>
  <c r="D99" i="6"/>
  <c r="D98" i="6"/>
  <c r="D80" i="6"/>
  <c r="D79" i="6"/>
  <c r="Y78" i="6"/>
  <c r="Y77" i="6"/>
  <c r="D78" i="6"/>
  <c r="D77" i="6"/>
  <c r="S75" i="6"/>
  <c r="N75" i="6"/>
  <c r="I75" i="6"/>
  <c r="D75" i="6"/>
  <c r="U96" i="6" l="1"/>
  <c r="W96" i="6" s="1"/>
  <c r="P96" i="6"/>
  <c r="R96" i="6" s="1"/>
  <c r="K96" i="6"/>
  <c r="F97" i="6"/>
  <c r="H97" i="6" s="1"/>
  <c r="F96" i="6"/>
  <c r="H96" i="6" s="1"/>
  <c r="V95" i="6"/>
  <c r="W95" i="6" s="1"/>
  <c r="Q95" i="6"/>
  <c r="R95" i="6" s="1"/>
  <c r="L95" i="6"/>
  <c r="M95" i="6" s="1"/>
  <c r="G95" i="6"/>
  <c r="H95" i="6" s="1"/>
  <c r="AR97" i="6"/>
  <c r="AM97" i="6"/>
  <c r="AH97" i="6"/>
  <c r="W97" i="6"/>
  <c r="R97" i="6"/>
  <c r="M97" i="6"/>
  <c r="Q94" i="7"/>
  <c r="S94" i="7" s="1"/>
  <c r="R94" i="7" s="1"/>
  <c r="AP96" i="6" s="1"/>
  <c r="AR96" i="6" s="1"/>
  <c r="S93" i="7"/>
  <c r="R93" i="7" s="1"/>
  <c r="M94" i="7"/>
  <c r="O94" i="7" s="1"/>
  <c r="N94" i="7" s="1"/>
  <c r="O93" i="7"/>
  <c r="N93" i="7" s="1"/>
  <c r="AL95" i="6" s="1"/>
  <c r="AM95" i="6" s="1"/>
  <c r="I94" i="7"/>
  <c r="K94" i="7" s="1"/>
  <c r="J94" i="7" s="1"/>
  <c r="K93" i="7"/>
  <c r="J93" i="7" s="1"/>
  <c r="G95" i="7"/>
  <c r="F95" i="7" s="1"/>
  <c r="E94" i="7"/>
  <c r="G94" i="7" s="1"/>
  <c r="E93" i="7"/>
  <c r="G93" i="7" s="1"/>
  <c r="W93" i="7" s="1"/>
  <c r="F94" i="7" l="1"/>
  <c r="V94" i="7" s="1"/>
  <c r="W94" i="7"/>
  <c r="K93" i="6"/>
  <c r="F93" i="7"/>
  <c r="V93" i="7" s="1"/>
  <c r="AN93" i="6"/>
  <c r="C97" i="6"/>
  <c r="I93" i="6"/>
  <c r="N93" i="6"/>
  <c r="S93" i="6"/>
  <c r="Y93" i="6"/>
  <c r="AD93" i="6"/>
  <c r="D93" i="6"/>
  <c r="AI93" i="6"/>
  <c r="M96" i="6"/>
  <c r="U93" i="6"/>
  <c r="G93" i="6"/>
  <c r="C95" i="6"/>
  <c r="AL93" i="6"/>
  <c r="F93" i="6"/>
  <c r="W94" i="6"/>
  <c r="AK96" i="6"/>
  <c r="AG95" i="6"/>
  <c r="AP93" i="6"/>
  <c r="AA97" i="6"/>
  <c r="AC97" i="6" s="1"/>
  <c r="AQ95" i="6"/>
  <c r="AR95" i="6" s="1"/>
  <c r="AF96" i="6"/>
  <c r="P93" i="6"/>
  <c r="V93" i="6"/>
  <c r="Q93" i="6"/>
  <c r="L93" i="6"/>
  <c r="AA96" i="6" l="1"/>
  <c r="AC96" i="6" s="1"/>
  <c r="G91" i="7"/>
  <c r="K91" i="7"/>
  <c r="AB95" i="6"/>
  <c r="AC95" i="6" s="1"/>
  <c r="O93" i="6"/>
  <c r="X97" i="6"/>
  <c r="E93" i="6"/>
  <c r="O91" i="7"/>
  <c r="T93" i="6"/>
  <c r="C96" i="6"/>
  <c r="S91" i="7"/>
  <c r="S79" i="7" s="1"/>
  <c r="J93" i="6"/>
  <c r="H94" i="6"/>
  <c r="AQ93" i="6"/>
  <c r="R94" i="6"/>
  <c r="AM96" i="6"/>
  <c r="AK93" i="6"/>
  <c r="AH96" i="6"/>
  <c r="AF93" i="6"/>
  <c r="AH95" i="6"/>
  <c r="AG93" i="6"/>
  <c r="M94" i="6"/>
  <c r="AA93" i="6" l="1"/>
  <c r="W91" i="7"/>
  <c r="W93" i="6"/>
  <c r="R93" i="6"/>
  <c r="AB93" i="6"/>
  <c r="M93" i="6"/>
  <c r="C94" i="6"/>
  <c r="X95" i="6"/>
  <c r="R91" i="7"/>
  <c r="R79" i="7" s="1"/>
  <c r="X96" i="6"/>
  <c r="N91" i="7"/>
  <c r="F91" i="7"/>
  <c r="J91" i="7"/>
  <c r="Q92" i="6"/>
  <c r="L92" i="6"/>
  <c r="G92" i="6"/>
  <c r="L30" i="6"/>
  <c r="G30" i="6"/>
  <c r="V91" i="7" l="1"/>
  <c r="AJ93" i="6"/>
  <c r="AM94" i="6"/>
  <c r="AE93" i="6"/>
  <c r="AH94" i="6"/>
  <c r="AO93" i="6"/>
  <c r="AR94" i="6"/>
  <c r="Z93" i="6"/>
  <c r="AC94" i="6"/>
  <c r="L25" i="6"/>
  <c r="K24" i="6"/>
  <c r="G23" i="6"/>
  <c r="F22" i="6"/>
  <c r="AC93" i="6" l="1"/>
  <c r="AM93" i="6"/>
  <c r="AH93" i="6"/>
  <c r="AR93" i="6"/>
  <c r="X94" i="6"/>
  <c r="E28" i="6"/>
  <c r="D27" i="6"/>
  <c r="K91" i="6" l="1"/>
  <c r="J89" i="6"/>
  <c r="F91" i="6"/>
  <c r="G90" i="6"/>
  <c r="E89" i="6"/>
  <c r="AA87" i="6" l="1"/>
  <c r="Z86" i="6"/>
  <c r="AB84" i="6"/>
  <c r="AA83" i="6"/>
  <c r="F87" i="6"/>
  <c r="E86" i="6"/>
  <c r="G84" i="6"/>
  <c r="F83" i="6"/>
  <c r="Q70" i="6" l="1"/>
  <c r="Q69" i="6"/>
  <c r="F67" i="6" l="1"/>
  <c r="G62" i="6"/>
  <c r="G63" i="6"/>
  <c r="G64" i="6"/>
  <c r="G65" i="6"/>
  <c r="G61" i="6"/>
  <c r="Q59" i="6"/>
  <c r="AQ58" i="6"/>
  <c r="AP58" i="6"/>
  <c r="AO58" i="6"/>
  <c r="AN58" i="6"/>
  <c r="AK58" i="6"/>
  <c r="AJ58" i="6"/>
  <c r="AI58" i="6"/>
  <c r="AG58" i="6"/>
  <c r="AF58" i="6"/>
  <c r="AE58" i="6"/>
  <c r="AD58" i="6"/>
  <c r="AB58" i="6"/>
  <c r="AA58" i="6"/>
  <c r="Z58" i="6"/>
  <c r="Y58" i="6"/>
  <c r="V58" i="6"/>
  <c r="U58" i="6"/>
  <c r="T58" i="6"/>
  <c r="S58" i="6"/>
  <c r="Q58" i="6"/>
  <c r="P58" i="6"/>
  <c r="O58" i="6"/>
  <c r="N58" i="6"/>
  <c r="L58" i="6"/>
  <c r="K58" i="6"/>
  <c r="J58" i="6"/>
  <c r="I58" i="6"/>
  <c r="E58" i="6"/>
  <c r="F58" i="6"/>
  <c r="G58" i="6"/>
  <c r="D58" i="6"/>
  <c r="L56" i="6"/>
  <c r="L57" i="6"/>
  <c r="L55" i="6"/>
  <c r="F50" i="6"/>
  <c r="F51" i="6"/>
  <c r="F52" i="6"/>
  <c r="F53" i="6"/>
  <c r="F49" i="6"/>
  <c r="F46" i="6"/>
  <c r="F47" i="6"/>
  <c r="F45" i="6"/>
  <c r="U42" i="6"/>
  <c r="U43" i="6"/>
  <c r="U41" i="6"/>
  <c r="F34" i="6"/>
  <c r="F35" i="6"/>
  <c r="F36" i="6"/>
  <c r="F37" i="6"/>
  <c r="F38" i="6"/>
  <c r="F39" i="6"/>
  <c r="F40" i="6"/>
  <c r="F33" i="6"/>
  <c r="AR21" i="6" l="1"/>
  <c r="AM21" i="6"/>
  <c r="AC21" i="6"/>
  <c r="AR20" i="6"/>
  <c r="AM20" i="6"/>
  <c r="AC20" i="6"/>
  <c r="AR19" i="6"/>
  <c r="AM19" i="6"/>
  <c r="AH19" i="6"/>
  <c r="AR18" i="6"/>
  <c r="AM18" i="6"/>
  <c r="AH18" i="6"/>
  <c r="AR29" i="6"/>
  <c r="AM29" i="6"/>
  <c r="AH29" i="6"/>
  <c r="AR99" i="6"/>
  <c r="AM99" i="6"/>
  <c r="AH99" i="6"/>
  <c r="AR98" i="6"/>
  <c r="AM98" i="6"/>
  <c r="AH98" i="6"/>
  <c r="AR80" i="6"/>
  <c r="AM80" i="6"/>
  <c r="AH80" i="6"/>
  <c r="AR79" i="6"/>
  <c r="AM79" i="6"/>
  <c r="AH79" i="6"/>
  <c r="AR78" i="6"/>
  <c r="AM78" i="6"/>
  <c r="AH78" i="6"/>
  <c r="AC78" i="6"/>
  <c r="AR77" i="6"/>
  <c r="AM77" i="6"/>
  <c r="AH77" i="6"/>
  <c r="AC77" i="6"/>
  <c r="AQ76" i="6"/>
  <c r="AP76" i="6"/>
  <c r="AO76" i="6"/>
  <c r="AN76" i="6"/>
  <c r="AL76" i="6"/>
  <c r="AK76" i="6"/>
  <c r="AJ76" i="6"/>
  <c r="AI76" i="6"/>
  <c r="AG76" i="6"/>
  <c r="AF76" i="6"/>
  <c r="AE76" i="6"/>
  <c r="AD76" i="6"/>
  <c r="AB76" i="6"/>
  <c r="AA76" i="6"/>
  <c r="Z76" i="6"/>
  <c r="Y76" i="6"/>
  <c r="AR74" i="6"/>
  <c r="AM74" i="6"/>
  <c r="AC74" i="6"/>
  <c r="AR73" i="6"/>
  <c r="AM73" i="6"/>
  <c r="AC73" i="6"/>
  <c r="AR72" i="6"/>
  <c r="AM72" i="6"/>
  <c r="AH72" i="6"/>
  <c r="AR71" i="6"/>
  <c r="AM71" i="6"/>
  <c r="AH71" i="6"/>
  <c r="AR92" i="6"/>
  <c r="AR30" i="6"/>
  <c r="AM30" i="6"/>
  <c r="AR25" i="6"/>
  <c r="AM25" i="6"/>
  <c r="AC25" i="6"/>
  <c r="AR24" i="6"/>
  <c r="AM24" i="6"/>
  <c r="AC24" i="6"/>
  <c r="AR23" i="6"/>
  <c r="AM23" i="6"/>
  <c r="AH23" i="6"/>
  <c r="AR22" i="6"/>
  <c r="AM22" i="6"/>
  <c r="AH22" i="6"/>
  <c r="AR28" i="6"/>
  <c r="AM28" i="6"/>
  <c r="AH28" i="6"/>
  <c r="AR27" i="6"/>
  <c r="AM27" i="6"/>
  <c r="AH27" i="6"/>
  <c r="AR91" i="6"/>
  <c r="AM91" i="6"/>
  <c r="AR90" i="6"/>
  <c r="AM90" i="6"/>
  <c r="AR89" i="6"/>
  <c r="AM89" i="6"/>
  <c r="AQ88" i="6"/>
  <c r="AP88" i="6"/>
  <c r="AO88" i="6"/>
  <c r="AN88" i="6"/>
  <c r="AL88" i="6"/>
  <c r="AK88" i="6"/>
  <c r="AJ88" i="6"/>
  <c r="AI88" i="6"/>
  <c r="AD88" i="6"/>
  <c r="Y88" i="6"/>
  <c r="AR87" i="6"/>
  <c r="AM87" i="6"/>
  <c r="AH87" i="6"/>
  <c r="AC87" i="6"/>
  <c r="AR86" i="6"/>
  <c r="AM86" i="6"/>
  <c r="AH86" i="6"/>
  <c r="AC86" i="6"/>
  <c r="AQ85" i="6"/>
  <c r="AP85" i="6"/>
  <c r="AO85" i="6"/>
  <c r="AN85" i="6"/>
  <c r="AL85" i="6"/>
  <c r="AK85" i="6"/>
  <c r="AJ85" i="6"/>
  <c r="AI85" i="6"/>
  <c r="AG85" i="6"/>
  <c r="AF85" i="6"/>
  <c r="AE85" i="6"/>
  <c r="AD85" i="6"/>
  <c r="AB85" i="6"/>
  <c r="AA85" i="6"/>
  <c r="Z85" i="6"/>
  <c r="Y85" i="6"/>
  <c r="AR84" i="6"/>
  <c r="AM84" i="6"/>
  <c r="AH84" i="6"/>
  <c r="AC84" i="6"/>
  <c r="AR83" i="6"/>
  <c r="AM83" i="6"/>
  <c r="AH83" i="6"/>
  <c r="AC83" i="6"/>
  <c r="AQ82" i="6"/>
  <c r="AP82" i="6"/>
  <c r="AO82" i="6"/>
  <c r="AN82" i="6"/>
  <c r="AL82" i="6"/>
  <c r="AK82" i="6"/>
  <c r="AJ82" i="6"/>
  <c r="AI82" i="6"/>
  <c r="AG82" i="6"/>
  <c r="AF82" i="6"/>
  <c r="AE82" i="6"/>
  <c r="AD82" i="6"/>
  <c r="AB82" i="6"/>
  <c r="AA82" i="6"/>
  <c r="Z82" i="6"/>
  <c r="Y82" i="6"/>
  <c r="AR70" i="6"/>
  <c r="AH70" i="6"/>
  <c r="AC70" i="6"/>
  <c r="AR69" i="6"/>
  <c r="AH69" i="6"/>
  <c r="AC69" i="6"/>
  <c r="AQ68" i="6"/>
  <c r="AP68" i="6"/>
  <c r="AO68" i="6"/>
  <c r="AN68" i="6"/>
  <c r="AK68" i="6"/>
  <c r="AJ68" i="6"/>
  <c r="AI68" i="6"/>
  <c r="AG68" i="6"/>
  <c r="AF68" i="6"/>
  <c r="AE68" i="6"/>
  <c r="AD68" i="6"/>
  <c r="AB68" i="6"/>
  <c r="AA68" i="6"/>
  <c r="Z68" i="6"/>
  <c r="Y68" i="6"/>
  <c r="AR67" i="6"/>
  <c r="AM67" i="6"/>
  <c r="AH67" i="6"/>
  <c r="AQ66" i="6"/>
  <c r="AP66" i="6"/>
  <c r="AO66" i="6"/>
  <c r="AN66" i="6"/>
  <c r="AL66" i="6"/>
  <c r="AK66" i="6"/>
  <c r="AJ66" i="6"/>
  <c r="AI66" i="6"/>
  <c r="AG66" i="6"/>
  <c r="AF66" i="6"/>
  <c r="AE66" i="6"/>
  <c r="AD66" i="6"/>
  <c r="AB66" i="6"/>
  <c r="Z66" i="6"/>
  <c r="Y66" i="6"/>
  <c r="AR65" i="6"/>
  <c r="AM65" i="6"/>
  <c r="AH65" i="6"/>
  <c r="AR64" i="6"/>
  <c r="AM64" i="6"/>
  <c r="AH64" i="6"/>
  <c r="AR63" i="6"/>
  <c r="AM63" i="6"/>
  <c r="AH63" i="6"/>
  <c r="AR62" i="6"/>
  <c r="AM62" i="6"/>
  <c r="AH62" i="6"/>
  <c r="AR61" i="6"/>
  <c r="AM61" i="6"/>
  <c r="AH61" i="6"/>
  <c r="AQ60" i="6"/>
  <c r="AP60" i="6"/>
  <c r="AO60" i="6"/>
  <c r="AN60" i="6"/>
  <c r="AL60" i="6"/>
  <c r="AK60" i="6"/>
  <c r="AJ60" i="6"/>
  <c r="AI60" i="6"/>
  <c r="AG60" i="6"/>
  <c r="AF60" i="6"/>
  <c r="AE60" i="6"/>
  <c r="AD60" i="6"/>
  <c r="AA60" i="6"/>
  <c r="Z60" i="6"/>
  <c r="Y60" i="6"/>
  <c r="AR59" i="6"/>
  <c r="AH59" i="6"/>
  <c r="AC59" i="6"/>
  <c r="AR57" i="6"/>
  <c r="AM57" i="6"/>
  <c r="AC57" i="6"/>
  <c r="AR56" i="6"/>
  <c r="AM56" i="6"/>
  <c r="AC56" i="6"/>
  <c r="AR55" i="6"/>
  <c r="AM55" i="6"/>
  <c r="AC55" i="6"/>
  <c r="AQ54" i="6"/>
  <c r="AP54" i="6"/>
  <c r="AO54" i="6"/>
  <c r="AN54" i="6"/>
  <c r="AL54" i="6"/>
  <c r="AK54" i="6"/>
  <c r="AJ54" i="6"/>
  <c r="AI54" i="6"/>
  <c r="AF54" i="6"/>
  <c r="AE54" i="6"/>
  <c r="AD54" i="6"/>
  <c r="AB54" i="6"/>
  <c r="AA54" i="6"/>
  <c r="Z54" i="6"/>
  <c r="Y54" i="6"/>
  <c r="AR53" i="6"/>
  <c r="AM53" i="6"/>
  <c r="AH53" i="6"/>
  <c r="AR52" i="6"/>
  <c r="AM52" i="6"/>
  <c r="AH52" i="6"/>
  <c r="AR51" i="6"/>
  <c r="AM51" i="6"/>
  <c r="AH51" i="6"/>
  <c r="AR50" i="6"/>
  <c r="AM50" i="6"/>
  <c r="AH50" i="6"/>
  <c r="AR49" i="6"/>
  <c r="AM49" i="6"/>
  <c r="AH49" i="6"/>
  <c r="AQ48" i="6"/>
  <c r="AP48" i="6"/>
  <c r="AO48" i="6"/>
  <c r="AN48" i="6"/>
  <c r="AL48" i="6"/>
  <c r="AK48" i="6"/>
  <c r="AJ48" i="6"/>
  <c r="AI48" i="6"/>
  <c r="AG48" i="6"/>
  <c r="AF48" i="6"/>
  <c r="AE48" i="6"/>
  <c r="AD48" i="6"/>
  <c r="AB48" i="6"/>
  <c r="Z48" i="6"/>
  <c r="Y48" i="6"/>
  <c r="AR47" i="6"/>
  <c r="AM47" i="6"/>
  <c r="AH47" i="6"/>
  <c r="AR46" i="6"/>
  <c r="AM46" i="6"/>
  <c r="AH46" i="6"/>
  <c r="AR45" i="6"/>
  <c r="AM45" i="6"/>
  <c r="AH45" i="6"/>
  <c r="AQ44" i="6"/>
  <c r="AP44" i="6"/>
  <c r="AO44" i="6"/>
  <c r="AN44" i="6"/>
  <c r="AL44" i="6"/>
  <c r="AK44" i="6"/>
  <c r="AJ44" i="6"/>
  <c r="AI44" i="6"/>
  <c r="AG44" i="6"/>
  <c r="AF44" i="6"/>
  <c r="AE44" i="6"/>
  <c r="AD44" i="6"/>
  <c r="AB44" i="6"/>
  <c r="Z44" i="6"/>
  <c r="Y44" i="6"/>
  <c r="AM43" i="6"/>
  <c r="AH43" i="6"/>
  <c r="AC43" i="6"/>
  <c r="AM42" i="6"/>
  <c r="AH42" i="6"/>
  <c r="AC42" i="6"/>
  <c r="AM41" i="6"/>
  <c r="AH41" i="6"/>
  <c r="AC41" i="6"/>
  <c r="AR40" i="6"/>
  <c r="AM40" i="6"/>
  <c r="AH40" i="6"/>
  <c r="AR39" i="6"/>
  <c r="AM39" i="6"/>
  <c r="AH39" i="6"/>
  <c r="AR38" i="6"/>
  <c r="AM38" i="6"/>
  <c r="AH38" i="6"/>
  <c r="AR37" i="6"/>
  <c r="AM37" i="6"/>
  <c r="AH37" i="6"/>
  <c r="AR36" i="6"/>
  <c r="AM36" i="6"/>
  <c r="AH36" i="6"/>
  <c r="AR35" i="6"/>
  <c r="AM35" i="6"/>
  <c r="AH35" i="6"/>
  <c r="AR34" i="6"/>
  <c r="AM34" i="6"/>
  <c r="AH34" i="6"/>
  <c r="AR33" i="6"/>
  <c r="AM33" i="6"/>
  <c r="AH33" i="6"/>
  <c r="W21" i="6"/>
  <c r="W20" i="6"/>
  <c r="W19" i="6"/>
  <c r="W18" i="6"/>
  <c r="W29" i="6"/>
  <c r="W99" i="6"/>
  <c r="W98" i="6"/>
  <c r="W80" i="6"/>
  <c r="W79" i="6"/>
  <c r="W78" i="6"/>
  <c r="W77" i="6"/>
  <c r="V76" i="6"/>
  <c r="U76" i="6"/>
  <c r="T76" i="6"/>
  <c r="S76" i="6"/>
  <c r="W75" i="6"/>
  <c r="W74" i="6"/>
  <c r="W73" i="6"/>
  <c r="W72" i="6"/>
  <c r="W71" i="6"/>
  <c r="W92" i="6"/>
  <c r="W30" i="6"/>
  <c r="W25" i="6"/>
  <c r="W24" i="6"/>
  <c r="W23" i="6"/>
  <c r="W22" i="6"/>
  <c r="W28" i="6"/>
  <c r="W27" i="6"/>
  <c r="W91" i="6"/>
  <c r="W90" i="6"/>
  <c r="W89" i="6"/>
  <c r="V88" i="6"/>
  <c r="U88" i="6"/>
  <c r="T88" i="6"/>
  <c r="S88" i="6"/>
  <c r="W87" i="6"/>
  <c r="W86" i="6"/>
  <c r="V85" i="6"/>
  <c r="U85" i="6"/>
  <c r="T85" i="6"/>
  <c r="S85" i="6"/>
  <c r="W84" i="6"/>
  <c r="W83" i="6"/>
  <c r="V82" i="6"/>
  <c r="U82" i="6"/>
  <c r="T82" i="6"/>
  <c r="S82" i="6"/>
  <c r="W70" i="6"/>
  <c r="W69" i="6"/>
  <c r="V68" i="6"/>
  <c r="U68" i="6"/>
  <c r="T68" i="6"/>
  <c r="S68" i="6"/>
  <c r="W67" i="6"/>
  <c r="V66" i="6"/>
  <c r="U66" i="6"/>
  <c r="T66" i="6"/>
  <c r="S66" i="6"/>
  <c r="W65" i="6"/>
  <c r="W64" i="6"/>
  <c r="W63" i="6"/>
  <c r="W62" i="6"/>
  <c r="W61" i="6"/>
  <c r="V60" i="6"/>
  <c r="U60" i="6"/>
  <c r="T60" i="6"/>
  <c r="S60" i="6"/>
  <c r="W59" i="6"/>
  <c r="W57" i="6"/>
  <c r="W56" i="6"/>
  <c r="W55" i="6"/>
  <c r="V54" i="6"/>
  <c r="U54" i="6"/>
  <c r="T54" i="6"/>
  <c r="S54" i="6"/>
  <c r="W53" i="6"/>
  <c r="W52" i="6"/>
  <c r="W51" i="6"/>
  <c r="W50" i="6"/>
  <c r="W49" i="6"/>
  <c r="V48" i="6"/>
  <c r="U48" i="6"/>
  <c r="T48" i="6"/>
  <c r="S48" i="6"/>
  <c r="W47" i="6"/>
  <c r="W46" i="6"/>
  <c r="W45" i="6"/>
  <c r="V44" i="6"/>
  <c r="U44" i="6"/>
  <c r="T44" i="6"/>
  <c r="S44" i="6"/>
  <c r="W43" i="6"/>
  <c r="W42" i="6"/>
  <c r="W41" i="6"/>
  <c r="W40" i="6"/>
  <c r="W39" i="6"/>
  <c r="W38" i="6"/>
  <c r="W37" i="6"/>
  <c r="W36" i="6"/>
  <c r="W35" i="6"/>
  <c r="W34" i="6"/>
  <c r="W33" i="6"/>
  <c r="R21" i="6"/>
  <c r="R20" i="6"/>
  <c r="R19" i="6"/>
  <c r="R18" i="6"/>
  <c r="R29" i="6"/>
  <c r="R99" i="6"/>
  <c r="R98" i="6"/>
  <c r="R80" i="6"/>
  <c r="R79" i="6"/>
  <c r="R78" i="6"/>
  <c r="R77" i="6"/>
  <c r="Q76" i="6"/>
  <c r="P76" i="6"/>
  <c r="O76" i="6"/>
  <c r="N76" i="6"/>
  <c r="R75" i="6"/>
  <c r="R74" i="6"/>
  <c r="R73" i="6"/>
  <c r="R72" i="6"/>
  <c r="R71" i="6"/>
  <c r="R92" i="6"/>
  <c r="R30" i="6"/>
  <c r="R25" i="6"/>
  <c r="R24" i="6"/>
  <c r="R23" i="6"/>
  <c r="R22" i="6"/>
  <c r="R28" i="6"/>
  <c r="R27" i="6"/>
  <c r="R91" i="6"/>
  <c r="R90" i="6"/>
  <c r="R89" i="6"/>
  <c r="Q88" i="6"/>
  <c r="P88" i="6"/>
  <c r="O88" i="6"/>
  <c r="N88" i="6"/>
  <c r="R87" i="6"/>
  <c r="R86" i="6"/>
  <c r="Q85" i="6"/>
  <c r="P85" i="6"/>
  <c r="O85" i="6"/>
  <c r="N85" i="6"/>
  <c r="R84" i="6"/>
  <c r="R83" i="6"/>
  <c r="Q82" i="6"/>
  <c r="P82" i="6"/>
  <c r="O82" i="6"/>
  <c r="N82" i="6"/>
  <c r="R70" i="6"/>
  <c r="R69" i="6"/>
  <c r="Q68" i="6"/>
  <c r="P68" i="6"/>
  <c r="O68" i="6"/>
  <c r="N68" i="6"/>
  <c r="R67" i="6"/>
  <c r="R65" i="6"/>
  <c r="R64" i="6"/>
  <c r="R63" i="6"/>
  <c r="R62" i="6"/>
  <c r="R61" i="6"/>
  <c r="R59" i="6"/>
  <c r="R57" i="6"/>
  <c r="R56" i="6"/>
  <c r="R55" i="6"/>
  <c r="R53" i="6"/>
  <c r="R52" i="6"/>
  <c r="R51" i="6"/>
  <c r="R50" i="6"/>
  <c r="R49" i="6"/>
  <c r="R47" i="6"/>
  <c r="R46" i="6"/>
  <c r="R45" i="6"/>
  <c r="R43" i="6"/>
  <c r="R42" i="6"/>
  <c r="R41" i="6"/>
  <c r="R40" i="6"/>
  <c r="R39" i="6"/>
  <c r="R38" i="6"/>
  <c r="R37" i="6"/>
  <c r="R36" i="6"/>
  <c r="R35" i="6"/>
  <c r="R34" i="6"/>
  <c r="R33" i="6"/>
  <c r="M21" i="6"/>
  <c r="M20" i="6"/>
  <c r="M19" i="6"/>
  <c r="M18" i="6"/>
  <c r="M29" i="6"/>
  <c r="M99" i="6"/>
  <c r="M98" i="6"/>
  <c r="M80" i="6"/>
  <c r="M79" i="6"/>
  <c r="M78" i="6"/>
  <c r="M77" i="6"/>
  <c r="L76" i="6"/>
  <c r="K76" i="6"/>
  <c r="J76" i="6"/>
  <c r="I76" i="6"/>
  <c r="M75" i="6"/>
  <c r="M74" i="6"/>
  <c r="M73" i="6"/>
  <c r="M72" i="6"/>
  <c r="M71" i="6"/>
  <c r="M92" i="6"/>
  <c r="M30" i="6"/>
  <c r="M25" i="6"/>
  <c r="M24" i="6"/>
  <c r="M23" i="6"/>
  <c r="M22" i="6"/>
  <c r="M28" i="6"/>
  <c r="M27" i="6"/>
  <c r="M91" i="6"/>
  <c r="M90" i="6"/>
  <c r="M89" i="6"/>
  <c r="L88" i="6"/>
  <c r="K88" i="6"/>
  <c r="J88" i="6"/>
  <c r="I88" i="6"/>
  <c r="M87" i="6"/>
  <c r="M86" i="6"/>
  <c r="L85" i="6"/>
  <c r="K85" i="6"/>
  <c r="J85" i="6"/>
  <c r="I85" i="6"/>
  <c r="M84" i="6"/>
  <c r="M83" i="6"/>
  <c r="L82" i="6"/>
  <c r="K82" i="6"/>
  <c r="J82" i="6"/>
  <c r="I82" i="6"/>
  <c r="M70" i="6"/>
  <c r="M69" i="6"/>
  <c r="L68" i="6"/>
  <c r="K68" i="6"/>
  <c r="J68" i="6"/>
  <c r="I68" i="6"/>
  <c r="M67" i="6"/>
  <c r="L66" i="6"/>
  <c r="K66" i="6"/>
  <c r="J66" i="6"/>
  <c r="I66" i="6"/>
  <c r="M65" i="6"/>
  <c r="M64" i="6"/>
  <c r="M63" i="6"/>
  <c r="M62" i="6"/>
  <c r="M61" i="6"/>
  <c r="L60" i="6"/>
  <c r="K60" i="6"/>
  <c r="J60" i="6"/>
  <c r="I60" i="6"/>
  <c r="M59" i="6"/>
  <c r="M58" i="6"/>
  <c r="M57" i="6"/>
  <c r="M56" i="6"/>
  <c r="M55" i="6"/>
  <c r="L54" i="6"/>
  <c r="K54" i="6"/>
  <c r="J54" i="6"/>
  <c r="I54" i="6"/>
  <c r="M53" i="6"/>
  <c r="M52" i="6"/>
  <c r="M51" i="6"/>
  <c r="M50" i="6"/>
  <c r="M49" i="6"/>
  <c r="L48" i="6"/>
  <c r="K48" i="6"/>
  <c r="J48" i="6"/>
  <c r="I48" i="6"/>
  <c r="M47" i="6"/>
  <c r="M46" i="6"/>
  <c r="M45" i="6"/>
  <c r="L44" i="6"/>
  <c r="K44" i="6"/>
  <c r="J44" i="6"/>
  <c r="I44" i="6"/>
  <c r="M43" i="6"/>
  <c r="M42" i="6"/>
  <c r="M41" i="6"/>
  <c r="M40" i="6"/>
  <c r="M39" i="6"/>
  <c r="M38" i="6"/>
  <c r="M37" i="6"/>
  <c r="M36" i="6"/>
  <c r="M35" i="6"/>
  <c r="M34" i="6"/>
  <c r="M33" i="6"/>
  <c r="H21" i="6"/>
  <c r="H20" i="6"/>
  <c r="H19" i="6"/>
  <c r="H18" i="6"/>
  <c r="H29" i="6"/>
  <c r="G76" i="6"/>
  <c r="E76" i="6"/>
  <c r="F76" i="6"/>
  <c r="D76" i="6"/>
  <c r="E88" i="6"/>
  <c r="F88" i="6"/>
  <c r="G88" i="6"/>
  <c r="D88" i="6"/>
  <c r="E85" i="6"/>
  <c r="F85" i="6"/>
  <c r="G85" i="6"/>
  <c r="D85" i="6"/>
  <c r="E82" i="6"/>
  <c r="F82" i="6"/>
  <c r="G82" i="6"/>
  <c r="D82" i="6"/>
  <c r="E68" i="6"/>
  <c r="F68" i="6"/>
  <c r="G68" i="6"/>
  <c r="D68" i="6"/>
  <c r="E66" i="6"/>
  <c r="F66" i="6"/>
  <c r="G66" i="6"/>
  <c r="D66" i="6"/>
  <c r="E60" i="6"/>
  <c r="F60" i="6"/>
  <c r="G60" i="6"/>
  <c r="D60" i="6"/>
  <c r="H58" i="6"/>
  <c r="E54" i="6"/>
  <c r="F54" i="6"/>
  <c r="G54" i="6"/>
  <c r="D54" i="6"/>
  <c r="E48" i="6"/>
  <c r="F48" i="6"/>
  <c r="G48" i="6"/>
  <c r="D48" i="6"/>
  <c r="E44" i="6"/>
  <c r="F44" i="6"/>
  <c r="G44" i="6"/>
  <c r="D44" i="6"/>
  <c r="F32" i="6"/>
  <c r="H99" i="6"/>
  <c r="H98" i="6"/>
  <c r="H80" i="6"/>
  <c r="H79" i="6"/>
  <c r="H78" i="6"/>
  <c r="H77" i="6"/>
  <c r="H75" i="6"/>
  <c r="H74" i="6"/>
  <c r="H73" i="6"/>
  <c r="H72" i="6"/>
  <c r="H71" i="6"/>
  <c r="H93" i="6"/>
  <c r="H92" i="6"/>
  <c r="H30" i="6"/>
  <c r="H25" i="6"/>
  <c r="H24" i="6"/>
  <c r="H23" i="6"/>
  <c r="H22" i="6"/>
  <c r="H28" i="6"/>
  <c r="H27" i="6"/>
  <c r="H91" i="6"/>
  <c r="H90" i="6"/>
  <c r="H89" i="6"/>
  <c r="H87" i="6"/>
  <c r="H86" i="6"/>
  <c r="H84" i="6"/>
  <c r="H83" i="6"/>
  <c r="H70" i="6"/>
  <c r="H69" i="6"/>
  <c r="H67" i="6"/>
  <c r="H65" i="6"/>
  <c r="H64" i="6"/>
  <c r="H63" i="6"/>
  <c r="H62" i="6"/>
  <c r="H61" i="6"/>
  <c r="H59" i="6"/>
  <c r="H57" i="6"/>
  <c r="H56" i="6"/>
  <c r="H55" i="6"/>
  <c r="H53" i="6"/>
  <c r="H52" i="6"/>
  <c r="H51" i="6"/>
  <c r="H50" i="6"/>
  <c r="H49" i="6"/>
  <c r="H47" i="6"/>
  <c r="H46" i="6"/>
  <c r="H45" i="6"/>
  <c r="H43" i="6"/>
  <c r="H42" i="6"/>
  <c r="H41" i="6"/>
  <c r="H40" i="6"/>
  <c r="H39" i="6"/>
  <c r="H38" i="6"/>
  <c r="H37" i="6"/>
  <c r="H36" i="6"/>
  <c r="H35" i="6"/>
  <c r="H34" i="6"/>
  <c r="H33" i="6"/>
  <c r="G30" i="4"/>
  <c r="G29" i="4"/>
  <c r="G28" i="4"/>
  <c r="G27" i="4"/>
  <c r="G26" i="4"/>
  <c r="G25" i="4"/>
  <c r="G24" i="4"/>
  <c r="G23" i="4"/>
  <c r="G20" i="4"/>
  <c r="G17" i="4"/>
  <c r="F23" i="4"/>
  <c r="F15" i="4"/>
  <c r="AE31" i="6" l="1"/>
  <c r="AO31" i="6"/>
  <c r="AK81" i="6"/>
  <c r="AF31" i="6"/>
  <c r="AK31" i="6"/>
  <c r="AQ31" i="6"/>
  <c r="AJ31" i="6"/>
  <c r="AP81" i="6"/>
  <c r="AQ81" i="6"/>
  <c r="AJ81" i="6"/>
  <c r="AO81" i="6"/>
  <c r="AD81" i="6"/>
  <c r="AI81" i="6"/>
  <c r="AN81" i="6"/>
  <c r="R66" i="6"/>
  <c r="R48" i="6"/>
  <c r="M48" i="6"/>
  <c r="H68" i="6"/>
  <c r="M68" i="6"/>
  <c r="AH44" i="6"/>
  <c r="AR44" i="6"/>
  <c r="H76" i="6"/>
  <c r="W76" i="6"/>
  <c r="R76" i="6"/>
  <c r="W85" i="6"/>
  <c r="AR26" i="6"/>
  <c r="C78" i="6"/>
  <c r="C99" i="6"/>
  <c r="C71" i="6"/>
  <c r="C75" i="6"/>
  <c r="C19" i="6"/>
  <c r="C25" i="6"/>
  <c r="C74" i="6"/>
  <c r="C36" i="6"/>
  <c r="C43" i="6"/>
  <c r="C51" i="6"/>
  <c r="C67" i="6"/>
  <c r="C52" i="6"/>
  <c r="C18" i="6"/>
  <c r="C59" i="6"/>
  <c r="C93" i="6"/>
  <c r="X78" i="6"/>
  <c r="C65" i="6"/>
  <c r="C46" i="6"/>
  <c r="C62" i="6"/>
  <c r="C70" i="6"/>
  <c r="C86" i="6"/>
  <c r="M26" i="6"/>
  <c r="C84" i="6"/>
  <c r="C89" i="6"/>
  <c r="C22" i="6"/>
  <c r="C30" i="6"/>
  <c r="C24" i="6"/>
  <c r="C90" i="6"/>
  <c r="H60" i="6"/>
  <c r="C61" i="6"/>
  <c r="C56" i="6"/>
  <c r="H32" i="6"/>
  <c r="C47" i="6"/>
  <c r="C63" i="6"/>
  <c r="R68" i="6"/>
  <c r="AM44" i="6"/>
  <c r="H85" i="6"/>
  <c r="H26" i="6"/>
  <c r="AH48" i="6"/>
  <c r="AM48" i="6"/>
  <c r="AR48" i="6"/>
  <c r="C79" i="6"/>
  <c r="M85" i="6"/>
  <c r="R32" i="6"/>
  <c r="R54" i="6"/>
  <c r="R60" i="6"/>
  <c r="R88" i="6"/>
  <c r="W32" i="6"/>
  <c r="W60" i="6"/>
  <c r="W66" i="6"/>
  <c r="X83" i="6"/>
  <c r="X84" i="6"/>
  <c r="AH85" i="6"/>
  <c r="X86" i="6"/>
  <c r="AM88" i="6"/>
  <c r="X93" i="6"/>
  <c r="AC54" i="6"/>
  <c r="AR54" i="6"/>
  <c r="AC58" i="6"/>
  <c r="AH58" i="6"/>
  <c r="AR58" i="6"/>
  <c r="AH60" i="6"/>
  <c r="AM60" i="6"/>
  <c r="C35" i="6"/>
  <c r="C39" i="6"/>
  <c r="C73" i="6"/>
  <c r="H66" i="6"/>
  <c r="M32" i="6"/>
  <c r="C55" i="6"/>
  <c r="M60" i="6"/>
  <c r="M66" i="6"/>
  <c r="M76" i="6"/>
  <c r="R44" i="6"/>
  <c r="R58" i="6"/>
  <c r="R85" i="6"/>
  <c r="W48" i="6"/>
  <c r="W58" i="6"/>
  <c r="W68" i="6"/>
  <c r="W26" i="6"/>
  <c r="AH66" i="6"/>
  <c r="AR68" i="6"/>
  <c r="AC82" i="6"/>
  <c r="AC85" i="6"/>
  <c r="AM85" i="6"/>
  <c r="AR85" i="6"/>
  <c r="X87" i="6"/>
  <c r="AR88" i="6"/>
  <c r="AR76" i="6"/>
  <c r="AM26" i="6"/>
  <c r="X77" i="6"/>
  <c r="C40" i="6"/>
  <c r="M44" i="6"/>
  <c r="M54" i="6"/>
  <c r="M82" i="6"/>
  <c r="M88" i="6"/>
  <c r="R82" i="6"/>
  <c r="R26" i="6"/>
  <c r="W44" i="6"/>
  <c r="W54" i="6"/>
  <c r="W82" i="6"/>
  <c r="W88" i="6"/>
  <c r="AH32" i="6"/>
  <c r="AM32" i="6"/>
  <c r="AR32" i="6"/>
  <c r="AM54" i="6"/>
  <c r="AM66" i="6"/>
  <c r="AR66" i="6"/>
  <c r="AC68" i="6"/>
  <c r="AH68" i="6"/>
  <c r="AH82" i="6"/>
  <c r="AM82" i="6"/>
  <c r="AR82" i="6"/>
  <c r="AC76" i="6"/>
  <c r="AH76" i="6"/>
  <c r="AM76" i="6"/>
  <c r="H48" i="6"/>
  <c r="AR60" i="6"/>
  <c r="AM17" i="6"/>
  <c r="AR17" i="6"/>
  <c r="C33" i="6"/>
  <c r="C41" i="6"/>
  <c r="C69" i="6"/>
  <c r="C28" i="6"/>
  <c r="C21" i="6"/>
  <c r="C83" i="6"/>
  <c r="C23" i="6"/>
  <c r="C92" i="6"/>
  <c r="C72" i="6"/>
  <c r="C77" i="6"/>
  <c r="C98" i="6"/>
  <c r="C37" i="6"/>
  <c r="C57" i="6"/>
  <c r="C27" i="6"/>
  <c r="C20" i="6"/>
  <c r="C34" i="6"/>
  <c r="C38" i="6"/>
  <c r="C42" i="6"/>
  <c r="C49" i="6"/>
  <c r="C91" i="6"/>
  <c r="C29" i="6"/>
  <c r="C53" i="6"/>
  <c r="C45" i="6"/>
  <c r="C50" i="6"/>
  <c r="C64" i="6"/>
  <c r="C87" i="6"/>
  <c r="C80" i="6"/>
  <c r="H88" i="6"/>
  <c r="H82" i="6"/>
  <c r="H54" i="6"/>
  <c r="H44" i="6"/>
  <c r="AR81" i="6" l="1"/>
  <c r="AK100" i="6"/>
  <c r="AO100" i="6"/>
  <c r="AJ100" i="6"/>
  <c r="C32" i="6"/>
  <c r="C76" i="6"/>
  <c r="C68" i="6"/>
  <c r="X82" i="6"/>
  <c r="C48" i="6"/>
  <c r="X76" i="6"/>
  <c r="C82" i="6"/>
  <c r="C60" i="6"/>
  <c r="C26" i="6"/>
  <c r="C66" i="6"/>
  <c r="C85" i="6"/>
  <c r="C88" i="6"/>
  <c r="C58" i="6"/>
  <c r="AQ100" i="6"/>
  <c r="C44" i="6"/>
  <c r="C54" i="6"/>
  <c r="X85" i="6"/>
  <c r="F96" i="7" l="1"/>
  <c r="Y98" i="6" l="1"/>
  <c r="F97" i="7"/>
  <c r="F77" i="7"/>
  <c r="F74" i="7"/>
  <c r="G74" i="7"/>
  <c r="AC98" i="6" l="1"/>
  <c r="X98" i="6" s="1"/>
  <c r="Y99" i="6"/>
  <c r="AC99" i="6" s="1"/>
  <c r="Y80" i="6"/>
  <c r="AC80" i="6" s="1"/>
  <c r="Y79" i="6"/>
  <c r="AC79" i="6" s="1"/>
  <c r="J73" i="7"/>
  <c r="R73" i="7"/>
  <c r="N73" i="7"/>
  <c r="F73" i="7"/>
  <c r="Y81" i="6" l="1"/>
  <c r="X99" i="6"/>
  <c r="X79" i="6"/>
  <c r="X80" i="6"/>
  <c r="AN75" i="6"/>
  <c r="AN31" i="6" s="1"/>
  <c r="AI75" i="6"/>
  <c r="AI31" i="6" s="1"/>
  <c r="AD75" i="6"/>
  <c r="AD31" i="6" s="1"/>
  <c r="Y75" i="6"/>
  <c r="AC75" i="6" s="1"/>
  <c r="AH75" i="6" l="1"/>
  <c r="AR75" i="6"/>
  <c r="AM75" i="6"/>
  <c r="J72" i="7"/>
  <c r="AG74" i="6" s="1"/>
  <c r="AN100" i="6" l="1"/>
  <c r="AI100" i="6"/>
  <c r="X75" i="6"/>
  <c r="F70" i="7"/>
  <c r="F69" i="7"/>
  <c r="J71" i="7"/>
  <c r="AG73" i="6" l="1"/>
  <c r="Z72" i="6"/>
  <c r="Z31" i="6" s="1"/>
  <c r="Y71" i="6"/>
  <c r="Y31" i="6" s="1"/>
  <c r="AH74" i="6"/>
  <c r="X74" i="6" l="1"/>
  <c r="AH73" i="6"/>
  <c r="AC72" i="6"/>
  <c r="AC71" i="6"/>
  <c r="J24" i="7" l="1"/>
  <c r="AD100" i="6"/>
  <c r="X73" i="6"/>
  <c r="X72" i="6"/>
  <c r="X71" i="6"/>
  <c r="AG26" i="6" l="1"/>
  <c r="E82" i="7"/>
  <c r="E81" i="7"/>
  <c r="AH26" i="6" l="1"/>
  <c r="O90" i="7"/>
  <c r="K90" i="7"/>
  <c r="J90" i="7" s="1"/>
  <c r="AG92" i="6" s="1"/>
  <c r="AH92" i="6" s="1"/>
  <c r="G90" i="7"/>
  <c r="I23" i="7"/>
  <c r="I22" i="7"/>
  <c r="E21" i="7"/>
  <c r="E20" i="7"/>
  <c r="K28" i="7"/>
  <c r="N90" i="7" l="1"/>
  <c r="O79" i="7"/>
  <c r="F90" i="7"/>
  <c r="J28" i="7"/>
  <c r="I89" i="7"/>
  <c r="K89" i="7" s="1"/>
  <c r="J89" i="7" s="1"/>
  <c r="AF91" i="6" s="1"/>
  <c r="I87" i="7"/>
  <c r="K87" i="7" s="1"/>
  <c r="E89" i="7"/>
  <c r="E88" i="7"/>
  <c r="E87" i="7"/>
  <c r="AL92" i="6" l="1"/>
  <c r="N79" i="7"/>
  <c r="AG30" i="6"/>
  <c r="AH30" i="6" s="1"/>
  <c r="AB92" i="6"/>
  <c r="AC92" i="6" s="1"/>
  <c r="AF88" i="6"/>
  <c r="AF81" i="6" s="1"/>
  <c r="AH91" i="6"/>
  <c r="J87" i="7"/>
  <c r="K86" i="7"/>
  <c r="K79" i="7" s="1"/>
  <c r="AM92" i="6" l="1"/>
  <c r="AL81" i="6"/>
  <c r="J86" i="7"/>
  <c r="J79" i="7" s="1"/>
  <c r="AE89" i="6"/>
  <c r="AG88" i="6"/>
  <c r="AH90" i="6"/>
  <c r="S40" i="7"/>
  <c r="S41" i="7"/>
  <c r="S39" i="7"/>
  <c r="S29" i="7" l="1"/>
  <c r="X92" i="6"/>
  <c r="AM81" i="6"/>
  <c r="AG81" i="6"/>
  <c r="S98" i="7"/>
  <c r="AH89" i="6"/>
  <c r="AE88" i="6"/>
  <c r="AE81" i="6" s="1"/>
  <c r="R41" i="7"/>
  <c r="R40" i="7"/>
  <c r="R39" i="7"/>
  <c r="R29" i="7" s="1"/>
  <c r="G28" i="7"/>
  <c r="G27" i="7"/>
  <c r="AH81" i="6" l="1"/>
  <c r="R98" i="7"/>
  <c r="AH88" i="6"/>
  <c r="AP41" i="6"/>
  <c r="AP43" i="6"/>
  <c r="AR43" i="6" s="1"/>
  <c r="AP42" i="6"/>
  <c r="AR42" i="6" s="1"/>
  <c r="F28" i="7"/>
  <c r="F27" i="7"/>
  <c r="AP31" i="6" l="1"/>
  <c r="Z29" i="6"/>
  <c r="AB30" i="6"/>
  <c r="AC30" i="6" s="1"/>
  <c r="AE100" i="6"/>
  <c r="X43" i="6"/>
  <c r="X42" i="6"/>
  <c r="AR41" i="6"/>
  <c r="X30" i="6" l="1"/>
  <c r="AC29" i="6"/>
  <c r="X41" i="6"/>
  <c r="AP100" i="6"/>
  <c r="AR31" i="6"/>
  <c r="K23" i="7"/>
  <c r="K22" i="7"/>
  <c r="I19" i="7"/>
  <c r="K19" i="7" s="1"/>
  <c r="I18" i="7"/>
  <c r="K18" i="7" s="1"/>
  <c r="E17" i="7"/>
  <c r="G17" i="7" s="1"/>
  <c r="E16" i="7"/>
  <c r="K15" i="7" l="1"/>
  <c r="X29" i="6"/>
  <c r="AR100" i="6"/>
  <c r="J23" i="7"/>
  <c r="J22" i="7"/>
  <c r="F17" i="7"/>
  <c r="J18" i="7"/>
  <c r="J19" i="7"/>
  <c r="J15" i="7" l="1"/>
  <c r="AB19" i="6"/>
  <c r="AG21" i="6"/>
  <c r="AF20" i="6"/>
  <c r="AG25" i="6"/>
  <c r="AF24" i="6"/>
  <c r="F24" i="7"/>
  <c r="AG17" i="6" l="1"/>
  <c r="AF17" i="6"/>
  <c r="AB26" i="6"/>
  <c r="AH20" i="6"/>
  <c r="AC19" i="6"/>
  <c r="AH21" i="6"/>
  <c r="AH25" i="6"/>
  <c r="AH24" i="6"/>
  <c r="E31" i="7"/>
  <c r="G31" i="7" s="1"/>
  <c r="E32" i="7"/>
  <c r="G32" i="7" s="1"/>
  <c r="E33" i="7"/>
  <c r="G33" i="7" s="1"/>
  <c r="E34" i="7"/>
  <c r="G34" i="7" s="1"/>
  <c r="E35" i="7"/>
  <c r="G35" i="7" s="1"/>
  <c r="E36" i="7"/>
  <c r="G36" i="7" s="1"/>
  <c r="E37" i="7"/>
  <c r="G37" i="7" s="1"/>
  <c r="E38" i="7"/>
  <c r="G38" i="7" s="1"/>
  <c r="E43" i="7"/>
  <c r="G43" i="7" s="1"/>
  <c r="E44" i="7"/>
  <c r="G44" i="7" s="1"/>
  <c r="E45" i="7"/>
  <c r="G45" i="7" s="1"/>
  <c r="E47" i="7"/>
  <c r="G47" i="7" s="1"/>
  <c r="E48" i="7"/>
  <c r="G48" i="7" s="1"/>
  <c r="E49" i="7"/>
  <c r="G49" i="7" s="1"/>
  <c r="E50" i="7"/>
  <c r="G50" i="7" s="1"/>
  <c r="E51" i="7"/>
  <c r="G51" i="7" s="1"/>
  <c r="AH17" i="6" l="1"/>
  <c r="X21" i="6"/>
  <c r="X19" i="6"/>
  <c r="X20" i="6"/>
  <c r="AC26" i="6"/>
  <c r="X26" i="6" s="1"/>
  <c r="X25" i="6"/>
  <c r="X24" i="6"/>
  <c r="G30" i="7"/>
  <c r="F38" i="7"/>
  <c r="AA40" i="6" s="1"/>
  <c r="AC40" i="6" s="1"/>
  <c r="G42" i="7"/>
  <c r="F34" i="7"/>
  <c r="AA36" i="6" s="1"/>
  <c r="AC36" i="6" s="1"/>
  <c r="F32" i="7"/>
  <c r="AA34" i="6" s="1"/>
  <c r="AC34" i="6" s="1"/>
  <c r="F37" i="7"/>
  <c r="AA39" i="6" s="1"/>
  <c r="AC39" i="6" s="1"/>
  <c r="F36" i="7"/>
  <c r="AA38" i="6" s="1"/>
  <c r="AC38" i="6" s="1"/>
  <c r="F35" i="7"/>
  <c r="AA37" i="6" s="1"/>
  <c r="AC37" i="6" s="1"/>
  <c r="F33" i="7"/>
  <c r="AA35" i="6" s="1"/>
  <c r="AC35" i="6" s="1"/>
  <c r="F31" i="7"/>
  <c r="AA33" i="6" s="1"/>
  <c r="G46" i="7"/>
  <c r="F43" i="7"/>
  <c r="AA45" i="6" s="1"/>
  <c r="F45" i="7"/>
  <c r="AA47" i="6" s="1"/>
  <c r="AC47" i="6" s="1"/>
  <c r="F44" i="7"/>
  <c r="AA46" i="6" s="1"/>
  <c r="AC46" i="6" s="1"/>
  <c r="F47" i="7"/>
  <c r="AA49" i="6" s="1"/>
  <c r="F48" i="7"/>
  <c r="AA50" i="6" s="1"/>
  <c r="AC50" i="6" s="1"/>
  <c r="F51" i="7"/>
  <c r="AA53" i="6" s="1"/>
  <c r="AC53" i="6" s="1"/>
  <c r="F50" i="7"/>
  <c r="AA52" i="6" s="1"/>
  <c r="AC52" i="6" s="1"/>
  <c r="F49" i="7"/>
  <c r="AA51" i="6" s="1"/>
  <c r="AC51" i="6" s="1"/>
  <c r="AF100" i="6" l="1"/>
  <c r="X47" i="6"/>
  <c r="X50" i="6"/>
  <c r="X35" i="6"/>
  <c r="X52" i="6"/>
  <c r="X46" i="6"/>
  <c r="X39" i="6"/>
  <c r="X40" i="6"/>
  <c r="X53" i="6"/>
  <c r="X34" i="6"/>
  <c r="X36" i="6"/>
  <c r="X51" i="6"/>
  <c r="X37" i="6"/>
  <c r="X38" i="6"/>
  <c r="AC45" i="6"/>
  <c r="AA44" i="6"/>
  <c r="AA32" i="6"/>
  <c r="AC33" i="6"/>
  <c r="AC49" i="6"/>
  <c r="AA48" i="6"/>
  <c r="AC48" i="6" l="1"/>
  <c r="AC44" i="6"/>
  <c r="X44" i="6" s="1"/>
  <c r="X45" i="6"/>
  <c r="X49" i="6"/>
  <c r="X33" i="6"/>
  <c r="AC32" i="6"/>
  <c r="X48" i="6" l="1"/>
  <c r="X32" i="6"/>
  <c r="F21" i="4" l="1"/>
  <c r="G16" i="7"/>
  <c r="G21" i="7"/>
  <c r="G20" i="7"/>
  <c r="G26" i="7"/>
  <c r="G25" i="7"/>
  <c r="G15" i="7" l="1"/>
  <c r="F16" i="7"/>
  <c r="F21" i="7"/>
  <c r="F20" i="7"/>
  <c r="W15" i="7" l="1"/>
  <c r="AA18" i="6"/>
  <c r="AA22" i="6"/>
  <c r="AC22" i="6" s="1"/>
  <c r="AB23" i="6"/>
  <c r="AB17" i="6" s="1"/>
  <c r="AA17" i="6" l="1"/>
  <c r="AC23" i="6"/>
  <c r="AC18" i="6"/>
  <c r="X22" i="6"/>
  <c r="F26" i="7"/>
  <c r="F25" i="7"/>
  <c r="F15" i="7" s="1"/>
  <c r="V15" i="7" l="1"/>
  <c r="X23" i="6"/>
  <c r="Y27" i="6"/>
  <c r="Y17" i="6" s="1"/>
  <c r="Z28" i="6"/>
  <c r="X18" i="6"/>
  <c r="AC28" i="6" l="1"/>
  <c r="Z17" i="6"/>
  <c r="AC27" i="6"/>
  <c r="X27" i="6" s="1"/>
  <c r="M68" i="7"/>
  <c r="O68" i="7" s="1"/>
  <c r="M67" i="7"/>
  <c r="O67" i="7" s="1"/>
  <c r="M57" i="7"/>
  <c r="O57" i="7" s="1"/>
  <c r="X28" i="6" l="1"/>
  <c r="AC17" i="6"/>
  <c r="Y100" i="6"/>
  <c r="N68" i="7"/>
  <c r="AL70" i="6" s="1"/>
  <c r="AM70" i="6" s="1"/>
  <c r="O66" i="7"/>
  <c r="N67" i="7"/>
  <c r="O56" i="7"/>
  <c r="N57" i="7"/>
  <c r="AL59" i="6" s="1"/>
  <c r="I55" i="7"/>
  <c r="K55" i="7" s="1"/>
  <c r="I54" i="7"/>
  <c r="K54" i="7" s="1"/>
  <c r="I53" i="7"/>
  <c r="G89" i="7"/>
  <c r="G88" i="7"/>
  <c r="G87" i="7"/>
  <c r="G85" i="7"/>
  <c r="G84" i="7"/>
  <c r="O29" i="7" l="1"/>
  <c r="X17" i="6"/>
  <c r="O98" i="7"/>
  <c r="X70" i="6"/>
  <c r="AL69" i="6"/>
  <c r="AL58" i="6"/>
  <c r="AM59" i="6"/>
  <c r="J55" i="7"/>
  <c r="AG57" i="6" s="1"/>
  <c r="AH57" i="6" s="1"/>
  <c r="N66" i="7"/>
  <c r="J54" i="7"/>
  <c r="AG56" i="6" s="1"/>
  <c r="AH56" i="6" s="1"/>
  <c r="F88" i="7"/>
  <c r="F89" i="7"/>
  <c r="AA91" i="6" s="1"/>
  <c r="K53" i="7"/>
  <c r="N56" i="7"/>
  <c r="G86" i="7"/>
  <c r="F87" i="7"/>
  <c r="G83" i="7"/>
  <c r="N29" i="7" l="1"/>
  <c r="N98" i="7"/>
  <c r="X56" i="6"/>
  <c r="X59" i="6"/>
  <c r="X57" i="6"/>
  <c r="AB90" i="6"/>
  <c r="AL68" i="6"/>
  <c r="AL31" i="6" s="1"/>
  <c r="AM69" i="6"/>
  <c r="Z89" i="6"/>
  <c r="AC91" i="6"/>
  <c r="AA88" i="6"/>
  <c r="AM58" i="6"/>
  <c r="K52" i="7"/>
  <c r="K29" i="7" s="1"/>
  <c r="F83" i="7"/>
  <c r="J53" i="7"/>
  <c r="F86" i="7"/>
  <c r="G82" i="7"/>
  <c r="G81" i="7"/>
  <c r="AA81" i="6" l="1"/>
  <c r="K98" i="7"/>
  <c r="AM68" i="6"/>
  <c r="X91" i="6"/>
  <c r="X58" i="6"/>
  <c r="X69" i="6"/>
  <c r="AC89" i="6"/>
  <c r="Z88" i="6"/>
  <c r="Z81" i="6" s="1"/>
  <c r="AC90" i="6"/>
  <c r="AB88" i="6"/>
  <c r="AG55" i="6"/>
  <c r="J52" i="7"/>
  <c r="J29" i="7" s="1"/>
  <c r="G80" i="7"/>
  <c r="G79" i="7" l="1"/>
  <c r="W79" i="7" s="1"/>
  <c r="AB81" i="6"/>
  <c r="J98" i="7"/>
  <c r="AM31" i="6"/>
  <c r="X68" i="6"/>
  <c r="X90" i="6"/>
  <c r="X89" i="6"/>
  <c r="AL100" i="6"/>
  <c r="AC88" i="6"/>
  <c r="AH55" i="6"/>
  <c r="AG54" i="6"/>
  <c r="AG31" i="6" s="1"/>
  <c r="F80" i="7"/>
  <c r="F79" i="7" s="1"/>
  <c r="V79" i="7" s="1"/>
  <c r="E65" i="7"/>
  <c r="G65" i="7" s="1"/>
  <c r="E63" i="7"/>
  <c r="G63" i="7" s="1"/>
  <c r="E62" i="7"/>
  <c r="G62" i="7" s="1"/>
  <c r="E61" i="7"/>
  <c r="G61" i="7" s="1"/>
  <c r="E60" i="7"/>
  <c r="G60" i="7" s="1"/>
  <c r="E59" i="7"/>
  <c r="G59" i="7" s="1"/>
  <c r="AC81" i="6" l="1"/>
  <c r="Z100" i="6"/>
  <c r="AM100" i="6"/>
  <c r="X55" i="6"/>
  <c r="X88" i="6"/>
  <c r="AH54" i="6"/>
  <c r="F60" i="7"/>
  <c r="AB62" i="6" s="1"/>
  <c r="AC62" i="6" s="1"/>
  <c r="G64" i="7"/>
  <c r="F61" i="7"/>
  <c r="AB63" i="6" s="1"/>
  <c r="AC63" i="6" s="1"/>
  <c r="F62" i="7"/>
  <c r="AB64" i="6" s="1"/>
  <c r="AC64" i="6" s="1"/>
  <c r="F63" i="7"/>
  <c r="AB65" i="6" s="1"/>
  <c r="AC65" i="6" s="1"/>
  <c r="G58" i="7"/>
  <c r="F59" i="7"/>
  <c r="F65" i="7"/>
  <c r="AA67" i="6" s="1"/>
  <c r="G29" i="7" l="1"/>
  <c r="X81" i="6"/>
  <c r="X65" i="6"/>
  <c r="X62" i="6"/>
  <c r="X64" i="6"/>
  <c r="X63" i="6"/>
  <c r="X54" i="6"/>
  <c r="AC67" i="6"/>
  <c r="AA66" i="6"/>
  <c r="AA31" i="6" s="1"/>
  <c r="AB61" i="6"/>
  <c r="AH31" i="6"/>
  <c r="AG100" i="6"/>
  <c r="F64" i="7"/>
  <c r="F58" i="7"/>
  <c r="G98" i="7" l="1"/>
  <c r="W98" i="7" s="1"/>
  <c r="AH100" i="6"/>
  <c r="X67" i="6"/>
  <c r="AC61" i="6"/>
  <c r="AB60" i="6"/>
  <c r="AB31" i="6" s="1"/>
  <c r="AC66" i="6"/>
  <c r="F46" i="7"/>
  <c r="F42" i="7"/>
  <c r="F30" i="7"/>
  <c r="F29" i="7" l="1"/>
  <c r="AA100" i="6"/>
  <c r="X61" i="6"/>
  <c r="X66" i="6"/>
  <c r="AC60" i="6"/>
  <c r="F98" i="7" l="1"/>
  <c r="V98" i="7" s="1"/>
  <c r="X60" i="6"/>
  <c r="AB100" i="6"/>
  <c r="AC31" i="6"/>
  <c r="X31" i="6" l="1"/>
  <c r="AC100" i="6"/>
  <c r="X100" i="6" l="1"/>
  <c r="D21" i="4" l="1"/>
  <c r="E23" i="4"/>
  <c r="D23" i="4"/>
  <c r="C23" i="4"/>
  <c r="C21" i="4" l="1"/>
  <c r="E21" i="4" l="1"/>
  <c r="G21" i="4" l="1"/>
  <c r="C18" i="4" l="1"/>
  <c r="G22" i="4" l="1"/>
  <c r="C15" i="4" l="1"/>
  <c r="C14" i="4" l="1"/>
  <c r="C31" i="4" l="1"/>
  <c r="D18" i="4" l="1"/>
  <c r="D15" i="4" l="1"/>
  <c r="D14" i="4" l="1"/>
  <c r="D31" i="4" l="1"/>
  <c r="E18" i="4" l="1"/>
  <c r="E15" i="4" l="1"/>
  <c r="G16" i="4"/>
  <c r="E14" i="4" l="1"/>
  <c r="G15" i="4"/>
  <c r="E31" i="4" l="1"/>
  <c r="F18" i="4" l="1"/>
  <c r="G19" i="4"/>
  <c r="F14" i="4" l="1"/>
  <c r="G18" i="4"/>
  <c r="F31" i="4" l="1"/>
  <c r="G14" i="4"/>
  <c r="G31" i="4" l="1"/>
</calcChain>
</file>

<file path=xl/sharedStrings.xml><?xml version="1.0" encoding="utf-8"?>
<sst xmlns="http://schemas.openxmlformats.org/spreadsheetml/2006/main" count="716" uniqueCount="393">
  <si>
    <t>УТВЕРЖДАЮ</t>
  </si>
  <si>
    <t>№</t>
  </si>
  <si>
    <t>Наименование</t>
  </si>
  <si>
    <t>ИТОГО</t>
  </si>
  <si>
    <t>1.1.1</t>
  </si>
  <si>
    <t>1.1.2</t>
  </si>
  <si>
    <t>2</t>
  </si>
  <si>
    <t>Собственные средства</t>
  </si>
  <si>
    <t>1.1</t>
  </si>
  <si>
    <t>1.2</t>
  </si>
  <si>
    <t>Возврат НДС</t>
  </si>
  <si>
    <t>1.2.1</t>
  </si>
  <si>
    <t>1.2.2</t>
  </si>
  <si>
    <t>1.3</t>
  </si>
  <si>
    <t>1.4</t>
  </si>
  <si>
    <t>Привлечённые средства, в т.ч.</t>
  </si>
  <si>
    <t>Кредиты</t>
  </si>
  <si>
    <t>Облигационные займы</t>
  </si>
  <si>
    <t>Займы организаций</t>
  </si>
  <si>
    <t>Бюджетное финансирование</t>
  </si>
  <si>
    <t>Средства внешних инвесторов</t>
  </si>
  <si>
    <t>Использование лизинга</t>
  </si>
  <si>
    <t>Прочие привлечённые средства</t>
  </si>
  <si>
    <t>2.1</t>
  </si>
  <si>
    <t>2.2</t>
  </si>
  <si>
    <t>2.3</t>
  </si>
  <si>
    <t>2.4</t>
  </si>
  <si>
    <t>2.5</t>
  </si>
  <si>
    <t>2.6</t>
  </si>
  <si>
    <t>2.7</t>
  </si>
  <si>
    <t>ВСЕГО источников финансирования</t>
  </si>
  <si>
    <t>Источник финансировани</t>
  </si>
  <si>
    <t>Цена за 1 ед., тыс.руб.</t>
  </si>
  <si>
    <t>в т.ч. инвестиционная составляющая в тарифе</t>
  </si>
  <si>
    <t>I кв.</t>
  </si>
  <si>
    <t>II кв.</t>
  </si>
  <si>
    <t>III кв.</t>
  </si>
  <si>
    <t>IV кв.</t>
  </si>
  <si>
    <t>итого</t>
  </si>
  <si>
    <t>Первоначальная стоимость вводимых основных средств (без НДС), тыс. руб.</t>
  </si>
  <si>
    <t>Стоимость, тыс.руб.                (без НДС)</t>
  </si>
  <si>
    <t>Количество,    ед./кв.м.</t>
  </si>
  <si>
    <t>Количество, ед./кв.м.</t>
  </si>
  <si>
    <t>м.п.</t>
  </si>
  <si>
    <t>(реквизиты органа власти, утверждающего ИП)</t>
  </si>
  <si>
    <t>_______________________________________</t>
  </si>
  <si>
    <r>
      <t>_________________</t>
    </r>
    <r>
      <rPr>
        <sz val="14"/>
        <color theme="1"/>
        <rFont val="Times New Roman"/>
        <family val="1"/>
        <charset val="204"/>
      </rPr>
      <t>______________________</t>
    </r>
  </si>
  <si>
    <t>(наименование организации)</t>
  </si>
  <si>
    <t xml:space="preserve">                  (наименование организации)</t>
  </si>
  <si>
    <t>___________________________________</t>
  </si>
  <si>
    <t>_____________________________________</t>
  </si>
  <si>
    <t>(подпись)</t>
  </si>
  <si>
    <t xml:space="preserve">(подпись)  </t>
  </si>
  <si>
    <t>(ФИО)</t>
  </si>
  <si>
    <t>М.П.</t>
  </si>
  <si>
    <t>_____________________________________________________</t>
  </si>
  <si>
    <t>2. Обоснование необходимости приобретения инвестиционного проекта</t>
  </si>
  <si>
    <t>1. Общая характеристика инвестиционной программы</t>
  </si>
  <si>
    <t>____________</t>
  </si>
  <si>
    <t>____________________________________</t>
  </si>
  <si>
    <t>Стоимость, тыс.руб.                (с НДС)</t>
  </si>
  <si>
    <t>Прибыль, направляемая на инвестиции:</t>
  </si>
  <si>
    <t>в т.ч. прочая прибыль</t>
  </si>
  <si>
    <t>Амортизация:</t>
  </si>
  <si>
    <t>в т.ч. амортизация, учтённая в тарифе</t>
  </si>
  <si>
    <t>в тч. прочая амортизация</t>
  </si>
  <si>
    <t>Прогноз ввода объектов</t>
  </si>
  <si>
    <t>Объём финансирования (с НДС), тыс.руб.</t>
  </si>
  <si>
    <t>Блэйд-сервер с ПО:</t>
  </si>
  <si>
    <t>2018 год</t>
  </si>
  <si>
    <t>Сервер UCS B200 M3 Blade Server w/o CPU, memory, HDD, mLOM/mezz</t>
  </si>
  <si>
    <t>Сервисный пакет SMARTNET 8X5XNBD UCS B200 M3 Blade Se</t>
  </si>
  <si>
    <t>Флеш память  4GB Flash USB Drive (shorter) for all M3 servers</t>
  </si>
  <si>
    <t>Модуль расширения Cisco UCS VIC 1240 modular LOM for M3 blade servers</t>
  </si>
  <si>
    <t>ОЗУ 8GB DDR3-1600-MHz RDIMM/PC3-12800/dual rank/1.35v</t>
  </si>
  <si>
    <t>Процессор 3.00 GHz E5-2690 v2/130W 10C/25MB Cache/DDR3 1866MHz</t>
  </si>
  <si>
    <t>Windows Server 2012 R2 Datacenter</t>
  </si>
  <si>
    <t>Vmware vSphere 5.5 Standard</t>
  </si>
  <si>
    <t>Сетевое оборудование:</t>
  </si>
  <si>
    <t>Коммутатор Cisco WS-C2960S-48TS-L</t>
  </si>
  <si>
    <t>Коммутатор Cisco SG300-52MP</t>
  </si>
  <si>
    <t>AVAYA secure router 2330</t>
  </si>
  <si>
    <t>Оргтехника:</t>
  </si>
  <si>
    <t>Медиа-шлюз G430</t>
  </si>
  <si>
    <t>Резервный блок питания для медиа-шлюза G450</t>
  </si>
  <si>
    <t>Плата на 8 аналоговых портов</t>
  </si>
  <si>
    <t>Плата на 24 аналоговых абонента</t>
  </si>
  <si>
    <t>Плата цифрового потока DS1</t>
  </si>
  <si>
    <t>МФУ Kyocera TASKalfa 8001i</t>
  </si>
  <si>
    <t>Kyocera ECOSYS M3540dn</t>
  </si>
  <si>
    <t>МФУ KYOCERA ECOSYS M3560idn</t>
  </si>
  <si>
    <t>Персональные компьютеры:</t>
  </si>
  <si>
    <t>Оборудование криптозащиты:</t>
  </si>
  <si>
    <t>ПАК ViPNet Coordinator HW100 C 4.x</t>
  </si>
  <si>
    <t>ПАК ViPNet Coordinator HW1000 4.x</t>
  </si>
  <si>
    <t>Передача права на использование ПО ViPNet Administrator 4.х (КС3)</t>
  </si>
  <si>
    <t>Передача права на использование ПО ViPNet Client for Windows 4.х (КС3)</t>
  </si>
  <si>
    <t>Сертификат активации сервиса совместной технической поддержки ПО ViPNet Administrator 4.x (КС3) на срок 1 год, уровень - Расширенный</t>
  </si>
  <si>
    <t>Информационное оборудование:</t>
  </si>
  <si>
    <t>СВЕТОДИОДНЫЙ ЭКРАН ТЭ-120-160Х64B</t>
  </si>
  <si>
    <t>Антивирусное ПО:</t>
  </si>
  <si>
    <t>2019 год</t>
  </si>
  <si>
    <t>2020 год</t>
  </si>
  <si>
    <t>План 2018 год</t>
  </si>
  <si>
    <t>План 2019 год</t>
  </si>
  <si>
    <t>План 2020 год</t>
  </si>
  <si>
    <t>ОП "КурскАтомЭнергоСбыт" АО "АтомЭнергоСбыт"</t>
  </si>
  <si>
    <t>Данной оборудование планируется в качестве резервного. В случае выхода какого-либо узла сети из строя будет возможность быстрой его замены и уменьшения времени простоя.</t>
  </si>
  <si>
    <t>Под информационным оборудованием подразумевается СВЕТОДИОДНЫЙ ЭКРАН ТЭ-120-160Х64B, который будет размещен в Центре обслуживания клиенто в здании Управления обособленного подразделения. На нем будет транслироваться всевозможная информация для потребителей.</t>
  </si>
  <si>
    <t>Данное ПО приобретается для защиты почтового сервера и рабочих станций от вирусных вторжений. Срок предыдущей лицензии истекает в октябре 2020 года.</t>
  </si>
  <si>
    <t>1.13.</t>
  </si>
  <si>
    <t>3.3.</t>
  </si>
  <si>
    <t>3.4.</t>
  </si>
  <si>
    <t>Обеспечение охранно-пожарной сигнализации в Северном отделении и Железногорском участке</t>
  </si>
  <si>
    <t>Обеспечение охранно-пожарной сигнализации в Западном отделении  и Льговском участке</t>
  </si>
  <si>
    <t>Обеспечение охранно-пожарной сигнализации в Восточном отделении и Щигровском участке</t>
  </si>
  <si>
    <t>Оборудование телефонии:</t>
  </si>
  <si>
    <t>2018 г.</t>
  </si>
  <si>
    <t>2019 г.</t>
  </si>
  <si>
    <t>2020г.</t>
  </si>
  <si>
    <t>2021 год</t>
  </si>
  <si>
    <t>Система "Электронная очередь"</t>
  </si>
  <si>
    <t>Серверное шасси в комплекте с 8 блэйд-серверами</t>
  </si>
  <si>
    <t>Система хранения данных для блэйд-серверов</t>
  </si>
  <si>
    <t>ПО для блэйд-серверов</t>
  </si>
  <si>
    <t>1.2.</t>
  </si>
  <si>
    <t>1.3.</t>
  </si>
  <si>
    <t>1.4.</t>
  </si>
  <si>
    <t>1.5.</t>
  </si>
  <si>
    <t>1.6.</t>
  </si>
  <si>
    <t>Модернизация контакт-центра: поставка оборудования и ПО Avaya, настройка единого диалогового окна с  СТЭК и личным кабинетом, настройка бизнес-процессов</t>
  </si>
  <si>
    <t>Лицензии Bmp'Online customer centre On-Site (154 пользователей)</t>
  </si>
  <si>
    <t>Техническая поддержка (внедрение)</t>
  </si>
  <si>
    <t>Реализация проекта (работы по программному обеспечению, интеграции)</t>
  </si>
  <si>
    <t>Интернет-магазин: разработка ТЗ, разработка ПО, внедрение системы</t>
  </si>
  <si>
    <t>Расширение функционала Программного комплекса "СТЕК-Энерго" в целях соответствия требованиям законодательства РФ и снижения дебиторской задолженности: Личный кабинет физических лиц</t>
  </si>
  <si>
    <t>Доработка web-приложения (для 4-х баз данных)</t>
  </si>
  <si>
    <t>Внедрение, настройка</t>
  </si>
  <si>
    <t>Лицензии на программный модуль</t>
  </si>
  <si>
    <t>Расширение функционала Программного комплекса "СТЕК-Энерго" в целях соответствия требованиям законодательства РФ и снижения дебиторской задолженности: Мобильное приложение для физических и юридических лиц</t>
  </si>
  <si>
    <t xml:space="preserve">Мини-трактор с шарнирно-сочлененной рамой AVANT </t>
  </si>
  <si>
    <t>Приобретение автомобиля- внедорожника</t>
  </si>
  <si>
    <t>Сервер HP DL160 Gen9 8SFF CTO Server 754520-B21</t>
  </si>
  <si>
    <t>Сервер HP DL380 Gen9 24SFF CTO Server 767032-B21</t>
  </si>
  <si>
    <t>Дисковая полка IBM V3700 SFF Dual Expansion</t>
  </si>
  <si>
    <t>Сертификат активации сервиса технической поддержки системы IP-телефонии Avaya Aura</t>
  </si>
  <si>
    <t>Антивирусное ПО Kaspersky:</t>
  </si>
  <si>
    <t>АИС Казначейство:
ПО Oracle Fusion Middleware Application Server Products Forms and Reports Named User Plus Software Update License &amp; Support - 1</t>
  </si>
  <si>
    <t>АИС Казначейство:
Права на программу для ЭВМ Oracle Fusion Middleware Application Server Products Forms and Reports Named User Plus</t>
  </si>
  <si>
    <t>Антивирус Kaspersky Endpoint Security для бизнеса расширенный</t>
  </si>
  <si>
    <t>Антивирус Kaspersky Security для почтовых серверов</t>
  </si>
  <si>
    <t>1.7.</t>
  </si>
  <si>
    <t>1.8.</t>
  </si>
  <si>
    <t>1.9.</t>
  </si>
  <si>
    <t>1.11.</t>
  </si>
  <si>
    <t>1.12.</t>
  </si>
  <si>
    <t>1.1.</t>
  </si>
  <si>
    <t>1.10.</t>
  </si>
  <si>
    <t>Антивирус для microsoft exchange</t>
  </si>
  <si>
    <t>Антивирус для АРМ</t>
  </si>
  <si>
    <t>Обеспечение охранно-пожарной сигнализации в Южном отделении и Обоянском.участке</t>
  </si>
  <si>
    <t>2021г.</t>
  </si>
  <si>
    <t>План 2021 год</t>
  </si>
  <si>
    <t>Системный блок: ПК HP ELITEDESK 800 G2 SFF CORE I5-6500,4GB DDR4-2133 (1X4GB) RAM,1TB 7200 RPM,SOLENOID LOCK,SLIM SUPERMULTI DVDRW,USB SLIM KBD,USBMOUSE,FREEDOS,3-3-3 WTY,Монитор: Samsung S24C350BL</t>
  </si>
  <si>
    <t>Разработка и интеграция системы с биллингом</t>
  </si>
  <si>
    <t xml:space="preserve">Лицензии на устройство самообслуживания </t>
  </si>
  <si>
    <t>Сервер</t>
  </si>
  <si>
    <t>Платежный терминал для помещений</t>
  </si>
  <si>
    <t>Физическое пространство для блэйд-серверов. Неотъемлемая часть.</t>
  </si>
  <si>
    <t>Программное обеспечение для корректного функционирования блэйд-серверов. Неотъемлемая часть.</t>
  </si>
  <si>
    <t>Приобретение модуля для краткосрочного планирования почасового электропотребления</t>
  </si>
  <si>
    <t>Расширение функционала Программного комплекса "СТЕК-Энерго" в целях соответствия требованиям законодательства РФ</t>
  </si>
  <si>
    <t>Приобретение автомобиля-внедорожника</t>
  </si>
  <si>
    <t>Антивирусное ПО Kaspersky: данное ПО приобретается для защиты почтового сервера и рабочих станций от вирусных вторжений. Срок предыдущей лицензии истекает в апреле 2018 года</t>
  </si>
  <si>
    <t>Сервер HP DL160 Gen9 8SFF CTO Server 754520-B21 в составе: необходим для базы данных программного комплекса СТЭК-ЭНЕРГО в связи с централизацией узлов ЦА.</t>
  </si>
  <si>
    <t>Сервер HP DL380 Gen9 24SFF CTO Server 767032-B21 в составе: сервер приложений программного комплекса СТЭК-ЭНЕРГО для реализации бизнес-логики комплекса в связи с централизацией узлов ЦА.</t>
  </si>
  <si>
    <t>Сертификат активации сервиса технической поддержки системы IP-телефонии Avaya Aura: необходим для круглосуточной дистанционной технической поддержки в режиме 24*7, включающий доступ к пакетам обновлений ПО</t>
  </si>
  <si>
    <t>Сервер UCS B200 M4: для модернизации имеющегося парка оборудования  в следствии морального устаревания и физического выхода из эксплуатации</t>
  </si>
  <si>
    <t>Сервер UCS B200 M4</t>
  </si>
  <si>
    <t xml:space="preserve">Сервер UCS B200 M4 </t>
  </si>
  <si>
    <t xml:space="preserve">Дисковая полка IBM V3700 SFF Dual Expansion: в целях обеспечения обработки растущих объемов данных, развертывания новых информационных систем на вычислительных мощностях, замены ранее приобретенного серверного оборудования в следствии морального устаревания и физического выхода из эксплуатации </t>
  </si>
  <si>
    <t>Приобретение неисключительных прав (12 шт.)</t>
  </si>
  <si>
    <t>Приобретение неисключительных прав (50 шт.)</t>
  </si>
  <si>
    <t xml:space="preserve">    Улучшение качества планирования почасового потребления приводет к увеличению экономического эффекта, получаемого Обществом от трансляции цен балансирующего рынка оптового рынка на розничный, размер которого в трансляции зафиксирован на уровне 5% от цены отклонений балансирующего рынка от рынка на сутки вперед. Улучшение качества планирования почасового потребления приводет к исключению возможных ситуаций с отрицательным эффектом (превышение затрат на балансирующем рынке над транслируемой суммой на розничный рынок).     Улучшение качества планирования потребления позволит избежать возможное применение к Обществу как участнику оптового рынка мер оперативного воздействия, предусмотренных Регламентами оптового рынка, и претензий со стороны ФАС РФ в рамках мониторинга ситуации с манипулированием ценами на оптовом рынке.</t>
  </si>
  <si>
    <t>В рамках оказания дополнительных услуг и продажами сопутствующих товаров филиалами и обособленными подразделениями, необходима закупка прикладного программного обеспечения (интернет-магазин).</t>
  </si>
  <si>
    <t>Интернет-магазин позволяет потенциальным покупателям по средствам сети интернет просматривать каталог товаров и услуг компании, ознакомиться с характеристиками и ценами товаров, условиями предоставления услуг, сделать заказ и оплатить заказ.</t>
  </si>
  <si>
    <t>Разработку интернет-магазина можно разделить на 4 этапа:</t>
  </si>
  <si>
    <t>1.1 Разработка и запуск интернет магазина</t>
  </si>
  <si>
    <t>1.2 Поддержка и развитие</t>
  </si>
  <si>
    <t>2 Продвижение и поддержка</t>
  </si>
  <si>
    <t>3 Продвижение и поддержка</t>
  </si>
  <si>
    <t>Запуск запланирован для реализации широкой линейки электротехнической продукции и сопутствующих товаров (элементы питания, осветительные устройства, кабели и т.д.)</t>
  </si>
  <si>
    <t>Пояснения по этапам разработки</t>
  </si>
  <si>
    <t>Интернет-магазин: этап 1.1</t>
  </si>
  <si>
    <t>Разработка проекта Интернет-магазина:</t>
  </si>
  <si>
    <t>Определение функциональных требований</t>
  </si>
  <si>
    <t>Разработка сценария использования сайта</t>
  </si>
  <si>
    <t>Определение требований, которым должно соответствовать программное обеспечение интернет-магазина</t>
  </si>
  <si>
    <t>Разработка дизайна-поекта:</t>
  </si>
  <si>
    <t>Создание дизайн-концептов страниц сайта</t>
  </si>
  <si>
    <t>Разработка прототипов страниц интернет-магазина</t>
  </si>
  <si>
    <t>FRONT-END программирование:</t>
  </si>
  <si>
    <t>Верстка сайта (HTML,  CSS)</t>
  </si>
  <si>
    <t>Программирование пользовательской части сайта с использованием JavaScript</t>
  </si>
  <si>
    <t>BACK-end программирование:</t>
  </si>
  <si>
    <t>Реализация функций заказа, бронирования, оплаты товаров и услуг на стороне сервера</t>
  </si>
  <si>
    <t xml:space="preserve">Подключение шаблона сайта с программным обеспечением </t>
  </si>
  <si>
    <t>Интеграция с платежными системами, CRM-системой, бухгалтерской системой.</t>
  </si>
  <si>
    <t>Наполнение интернет-магазина контентом:</t>
  </si>
  <si>
    <t xml:space="preserve">В процессе данного этапа в каталог магазина добавляются товары с указанием цен, фотографиями, описаниями. Также контентом наполняются все динамические и статические информационные блоки. </t>
  </si>
  <si>
    <t>Тестирование интернет-магазина:</t>
  </si>
  <si>
    <t>Тестирование интернет-магазина выполняется группой специалистов на тестовом домене. В большинстве случае вместе с этим осуществляется стресс-тестирование интернет-магазина в условия высокой нагрузки для того чтобы проверить его отказоустойчивость. По итогам тестирования проект отправляется на доработку или переносится на основной домен.</t>
  </si>
  <si>
    <t>Интернет-магазин: этап 1.2</t>
  </si>
  <si>
    <t>ПОДДЕРЖКА И РАЗВИТИЕ</t>
  </si>
  <si>
    <t>Интернет-магазин требуется постоянно анализировать для того чтобы улучшать функционал и добавлять новые функции. Не лишним будет организация технической поддержки, отвечающей на вопросы потенциальных покупателей.</t>
  </si>
  <si>
    <t>Интернет-магазин: этап 2</t>
  </si>
  <si>
    <t xml:space="preserve">ПРОДВИЖЕНИЕ САЙТА В ПОИСКОВОЙ ВЫДАЧИ yandex.ru, google.ru И ДРУГИХ ПОИСКОВЫХ СИСТЕМАХ </t>
  </si>
  <si>
    <t>Интернет-магазин: этап 3</t>
  </si>
  <si>
    <t>ПРОДВИЖЕНИЕ САЙТА В ПОИСКОВОЙ ВЫДАЧИ yandex.ru, google.ru И ДРУГИХ ПОИСКОВЫХ СИСТЕМАХ</t>
  </si>
  <si>
    <t>Объектом для проведения работ является Контактный центр по обслуживанию Клиентов АО «АтомЭнергоСбыт».</t>
  </si>
  <si>
    <t>Основным назначением КЦ является прием/передача обращений по голосовым каналам связи, e-mail, SMS, автоматизация обработки вызовов, автоматизация технологических и бизнес-процессов, передача обращений исполнителям и контроль за их исполнением.</t>
  </si>
  <si>
    <t>КЦ предназначен для выполнения следующих задач:</t>
  </si>
  <si>
    <t>2.1. Цели и задачи проекта по модернизации КЦ</t>
  </si>
  <si>
    <t>Целью проекта Контакт-центра по обслуживанию абонентов физических и юридических лиц в рамках деятельности АО «АтомЭнергоСбыт» является:</t>
  </si>
  <si>
    <t xml:space="preserve">Для этого необходимо заменить существующую организацию контакт-центров, работающих в регионах присутствия АО «АтомЭнергоСбыт» децентрализованно без использования необходимого программного комплекса на более производительное, функциональное и соответствующее всем современным стандартам централизованное решение. Площадка для реализации централизованного КЦ выбрана на базе Обособленного подразделения КурскАтомЭнергоСбыт. </t>
  </si>
  <si>
    <t>Мини трактор с ШАРНИРНО-СОЧЛЕНЕННОЙ РАМОЙ AVANT - Обеспечение содержания прилегающей территории в надлежайшем состоянии. 
Используя подходящие инструменты, зимой -  уборка снега и противогололёдной обработке, весной и летом –  очистка и мытье тротуаров, а осенью – уборка опавшей листвы и мусора.</t>
  </si>
  <si>
    <t>В связи с переходом на унифицированную версию программного комплекса АСУУСД "Стек-Энерго", необходимо унифицировать web-приложение Личный кабинет физических лиц и дополнить его функционал сервисами по продаже дополнительных видов товаров и услуг</t>
  </si>
  <si>
    <t>Для поддержания конкурентоспособности Общества, требуется удобный, современный сервис для работы в личном кабинете физических и юридических лиц с мобильных телефонов и планшетов. Функционал положительно скажется на своевременности передачи показаний приборов учета и оплате (можно оплачивать из баланса на номере телефона)</t>
  </si>
  <si>
    <t>Количество,
ед./кв.м.</t>
  </si>
  <si>
    <t>Расширение серверных мощностей связано с необходимостью повышения отказоустойчивости и надежности виртуальной инфраструктуры обособленного подразделения.Также планируется реализация  проектов, которые потребуют дополнительную серверную мощность и физическое пространство: 
1) Интеграция с ГИС ЖКХ,
2) Личный кабинет юридических лиц,
3) Реализация ЕРКЦ,
4) Модернизация Контакт-центра.</t>
  </si>
  <si>
    <t>На данный момент в ОП "КурскАтомЭнергоСбыт" используется серверное шасси с возможностью установки в него 8-ми блэйд-северов. В рамках реализации проектов, которые запланированы в 2017 году серверные мощности и физическое пространство будут использованы. Также в процессе эксплуатации данного оборудования происходит его физический износ, так как работает оно 24 часа в сутки 7 дней в неделю. В связи с этим есть необходимоть покупки дополнительного серверного шасси.</t>
  </si>
  <si>
    <t>На данный момент в ОП "КурскАтомЭнергоСбыт" используется оргтехника фирмы Xerox, приобретенная в декабре 2014 года, срок службы которой составляет 5 лет. В связи с этим планируется приобрести оргтехнику более ремонтопригодную, с возможностью заправки картриджей, что сократит затраты на её обслуживание.
- Позиция №1 покупается для Курского отделения, где самое большое количество потребителей электрической энегрии. Данный вид оргтехники способен производить печать в больших объёмах
- Позиция №2 покупается взамен уже используемого принтера Xerox 3610,
- Позиция №3 покупается  взамен уже используемого принтера Xerox 5325</t>
  </si>
  <si>
    <t>В декабре 2014 года были приобретены системные блоки и мониторы. Срок эксплуатации, заявленный производителем, составляет 5 лет. К 2019 году системные характеристики компьютеров координально возрастут, по сравнению к 2014 году. В связи с этим целесообразно произвести замену компьютерной техники в обособленном подразделении.</t>
  </si>
  <si>
    <t>В настоящее время в обособленном подразделении используются средства криптозащиты VipNet 3-й версии. С 01 декабря 2018 года истекает срок сертификации данной версии. В связи с этим требуется приобрести оборудование VipNet 4-версии.</t>
  </si>
  <si>
    <r>
      <t>·</t>
    </r>
    <r>
      <rPr>
        <sz val="14"/>
        <color theme="1"/>
        <rFont val="Times New Roman"/>
        <family val="1"/>
        <charset val="204"/>
      </rPr>
      <t>         выполнения роли единой точки входа для внешних и внутренних Клиентов;</t>
    </r>
  </si>
  <si>
    <r>
      <t>·</t>
    </r>
    <r>
      <rPr>
        <sz val="14"/>
        <color theme="1"/>
        <rFont val="Times New Roman"/>
        <family val="1"/>
        <charset val="204"/>
      </rPr>
      <t>         создания возможности обработки контактов с клиентами по всем возможным каналам: телефон, SMS сообщения, электронная почта;</t>
    </r>
  </si>
  <si>
    <r>
      <t>·</t>
    </r>
    <r>
      <rPr>
        <sz val="14"/>
        <color theme="1"/>
        <rFont val="Times New Roman"/>
        <family val="1"/>
        <charset val="204"/>
      </rPr>
      <t>         оперативного справочного обслуживания клиентов по всем стандартным вопросам;</t>
    </r>
  </si>
  <si>
    <r>
      <t>·</t>
    </r>
    <r>
      <rPr>
        <sz val="14"/>
        <color theme="1"/>
        <rFont val="Times New Roman"/>
        <family val="1"/>
        <charset val="204"/>
      </rPr>
      <t>         приема и обработки претензий клиентов;</t>
    </r>
  </si>
  <si>
    <r>
      <t>·</t>
    </r>
    <r>
      <rPr>
        <sz val="14"/>
        <color theme="1"/>
        <rFont val="Times New Roman"/>
        <family val="1"/>
        <charset val="204"/>
      </rPr>
      <t>         уменьшения общего времени обслуживания клиентов операторами за счёт использования системы голосового самообслуживания;</t>
    </r>
  </si>
  <si>
    <r>
      <t>·</t>
    </r>
    <r>
      <rPr>
        <sz val="14"/>
        <color theme="1"/>
        <rFont val="Times New Roman"/>
        <family val="1"/>
        <charset val="204"/>
      </rPr>
      <t>         улучшения ключевых показателей обслуживания клиентов за счет использования концепции Единое окно (предоставление оператору всей необходимой для обслуживания клиентов информации из различных систем в едином окне);</t>
    </r>
  </si>
  <si>
    <r>
      <t>·</t>
    </r>
    <r>
      <rPr>
        <sz val="14"/>
        <color theme="1"/>
        <rFont val="Times New Roman"/>
        <family val="1"/>
        <charset val="204"/>
      </rPr>
      <t>         сокращение времени включения новых операторов в работу за счет использования АРМ операторов, построенных на единой логике обслуживания клиента, вне зависимости от канала (голосовые вызовы, email, SMS);</t>
    </r>
  </si>
  <si>
    <r>
      <t>·</t>
    </r>
    <r>
      <rPr>
        <sz val="14"/>
        <color theme="1"/>
        <rFont val="Times New Roman"/>
        <family val="1"/>
        <charset val="204"/>
      </rPr>
      <t>         осуществление исходящих кампаний, с целью оповещения клиентов;</t>
    </r>
  </si>
  <si>
    <r>
      <t>·</t>
    </r>
    <r>
      <rPr>
        <sz val="14"/>
        <color theme="1"/>
        <rFont val="Times New Roman"/>
        <family val="1"/>
        <charset val="204"/>
      </rPr>
      <t>         сбора информации о клиентах и контактах с ними;</t>
    </r>
  </si>
  <si>
    <r>
      <t>·</t>
    </r>
    <r>
      <rPr>
        <sz val="14"/>
        <color theme="1"/>
        <rFont val="Times New Roman"/>
        <family val="1"/>
        <charset val="204"/>
      </rPr>
      <t>         маршрутизации входящих обращений клиентов уполномоченным экспертам компании;</t>
    </r>
  </si>
  <si>
    <r>
      <t>·</t>
    </r>
    <r>
      <rPr>
        <sz val="14"/>
        <color theme="1"/>
        <rFont val="Times New Roman"/>
        <family val="1"/>
        <charset val="204"/>
      </rPr>
      <t>         мониторинга качества обслуживания и удовлетворенности клиентов;</t>
    </r>
  </si>
  <si>
    <r>
      <t>·</t>
    </r>
    <r>
      <rPr>
        <sz val="14"/>
        <color theme="1"/>
        <rFont val="Times New Roman"/>
        <family val="1"/>
        <charset val="204"/>
      </rPr>
      <t>         обеспечения гарантированного уровня доступности и качества обслуживания клиентов в соответствии с принятой в компании сегментацией клиентов.</t>
    </r>
  </si>
  <si>
    <r>
      <t>·</t>
    </r>
    <r>
      <rPr>
        <sz val="14"/>
        <color theme="1"/>
        <rFont val="Times New Roman"/>
        <family val="1"/>
        <charset val="204"/>
      </rPr>
      <t xml:space="preserve">         развитие контактного центра как канала воздействия на клиентов-неплательщиков; </t>
    </r>
  </si>
  <si>
    <r>
      <t>·</t>
    </r>
    <r>
      <rPr>
        <sz val="14"/>
        <color theme="1"/>
        <rFont val="Times New Roman"/>
        <family val="1"/>
        <charset val="204"/>
      </rPr>
      <t>         верификация полезного отпуска электроэнергии за счет ежемесячного приема показаний приборов учета;</t>
    </r>
  </si>
  <si>
    <r>
      <t>·</t>
    </r>
    <r>
      <rPr>
        <sz val="14"/>
        <color theme="1"/>
        <rFont val="Times New Roman"/>
        <family val="1"/>
        <charset val="204"/>
      </rPr>
      <t>         развитие и продвижение канала дополнительных платных сервисов;</t>
    </r>
  </si>
  <si>
    <r>
      <t>·</t>
    </r>
    <r>
      <rPr>
        <sz val="14"/>
        <color theme="1"/>
        <rFont val="Times New Roman"/>
        <family val="1"/>
        <charset val="204"/>
      </rPr>
      <t>         внедрение единых стандартов качества обслуживания клиентов.</t>
    </r>
  </si>
  <si>
    <t xml:space="preserve">Необходимость доработки обусловлена изменением действующего законодательства и соответстия ГП этим требованиям </t>
  </si>
  <si>
    <t>Расходы из себестоимости</t>
  </si>
  <si>
    <t>2.1.</t>
  </si>
  <si>
    <t>2.2.</t>
  </si>
  <si>
    <t>2.3.</t>
  </si>
  <si>
    <t>2.4.</t>
  </si>
  <si>
    <t>2.5.</t>
  </si>
  <si>
    <t>2.6.</t>
  </si>
  <si>
    <t>2.7.</t>
  </si>
  <si>
    <t>2.7.3</t>
  </si>
  <si>
    <t>2.8.</t>
  </si>
  <si>
    <t>2.9.</t>
  </si>
  <si>
    <t>2.10.</t>
  </si>
  <si>
    <t>2.11.</t>
  </si>
  <si>
    <t>2.12.</t>
  </si>
  <si>
    <t>2.13.</t>
  </si>
  <si>
    <t>2.14.</t>
  </si>
  <si>
    <t>2.15.</t>
  </si>
  <si>
    <t>2.</t>
  </si>
  <si>
    <t>2.1.1.</t>
  </si>
  <si>
    <t>2.1.2.</t>
  </si>
  <si>
    <t>2.1.3.</t>
  </si>
  <si>
    <t>2.1.4.</t>
  </si>
  <si>
    <t>2.1.5.</t>
  </si>
  <si>
    <t>2.1.6.</t>
  </si>
  <si>
    <t>2.1.7.</t>
  </si>
  <si>
    <t>2.1.8.</t>
  </si>
  <si>
    <t>2.5.1.</t>
  </si>
  <si>
    <t>2.5.2.</t>
  </si>
  <si>
    <t>2.5.3.</t>
  </si>
  <si>
    <t>2.6.1.</t>
  </si>
  <si>
    <t>2.6.2.</t>
  </si>
  <si>
    <t>2.6.3.</t>
  </si>
  <si>
    <t>2.6.4.</t>
  </si>
  <si>
    <t>2.6.5.</t>
  </si>
  <si>
    <t>2.7.1.</t>
  </si>
  <si>
    <t>2.7.2.</t>
  </si>
  <si>
    <t>2.8.1.</t>
  </si>
  <si>
    <t>2.9.1.</t>
  </si>
  <si>
    <t>2.9.2.</t>
  </si>
  <si>
    <t>2.9.3.</t>
  </si>
  <si>
    <t>2.9.4.</t>
  </si>
  <si>
    <t>2.9.5.</t>
  </si>
  <si>
    <t>2.10.1.</t>
  </si>
  <si>
    <t>2.11.1.</t>
  </si>
  <si>
    <t>2.11.2.</t>
  </si>
  <si>
    <t>Приобретение ИТ-имущества</t>
  </si>
  <si>
    <t>2.16.</t>
  </si>
  <si>
    <t>2.17.</t>
  </si>
  <si>
    <t>2.18.</t>
  </si>
  <si>
    <t>2.17.1.</t>
  </si>
  <si>
    <t>2.17.2.</t>
  </si>
  <si>
    <t>2.19.</t>
  </si>
  <si>
    <t>Инвестиционная программа ОП "КурскАтомЭнергоСбыт" АО "АтомЭнергоСбыт" на 2018 - 2021 г.(проект)</t>
  </si>
  <si>
    <t>Источники финансирования инвестиционной программы на 2018 - 2021 г.(проект)</t>
  </si>
  <si>
    <t>ОП "КурскАтомЭнергоСбыт" АО "АтомЭнергоСбыт"(проект)</t>
  </si>
  <si>
    <t>Приобретение имущества общего и специального назначения</t>
  </si>
  <si>
    <t>1.</t>
  </si>
  <si>
    <t>1.9</t>
  </si>
  <si>
    <t>Обеспечение охранно-пожарной сигнализации в Южном отделении и Обоянском участке</t>
  </si>
  <si>
    <t>Иные проекты</t>
  </si>
  <si>
    <t>3.1.</t>
  </si>
  <si>
    <t>3.1.1</t>
  </si>
  <si>
    <t>3.1.2</t>
  </si>
  <si>
    <t>3.2.</t>
  </si>
  <si>
    <t>3.2.1</t>
  </si>
  <si>
    <t>3.2.2</t>
  </si>
  <si>
    <t>3.3.1.</t>
  </si>
  <si>
    <t>3.3.2.</t>
  </si>
  <si>
    <t>3.3.3.</t>
  </si>
  <si>
    <t>3.5.</t>
  </si>
  <si>
    <t>3.5.1.</t>
  </si>
  <si>
    <t>3.5.2.</t>
  </si>
  <si>
    <t>3.5.3.</t>
  </si>
  <si>
    <t>3.5.4.</t>
  </si>
  <si>
    <t>3.6.</t>
  </si>
  <si>
    <t>3.7.</t>
  </si>
  <si>
    <t>Оснащение системой ключевых Центров обслуживания клиентов и участков в Курской области. Приобретение системы электронной очереди необходимо для: 
- систематизации и оптимизации процесса обслуживания посетителей; 
- сокращения времени обслуживания клиентов; 
- повышения эффективности работы и производительности труда сотрудников компании за счет равномерного распределения нагрузки в течение рабочего времени.</t>
  </si>
  <si>
    <t>Обеспечение охранно-пожарной сигнализации в  Западном отделении  и Льговском участке</t>
  </si>
  <si>
    <t>Обеспечение охранно-пожарной сигнализации в  Южном отделении и Обоянском участке</t>
  </si>
  <si>
    <t>Обеспечение охранно-пожарной сигнализации в  Восточном отделении и Щигровском участке</t>
  </si>
  <si>
    <t>Краткое описание инвестиционной программы на 2018 - 2021 г.(проект)</t>
  </si>
  <si>
    <t xml:space="preserve">        Инвестиционная программа  ОП "КурскАтомЭнергоСбыт"                                            АО "АтомЭнергоСбыт" на 2018-2021 гг. направлена на реализацию инвестиционных проектов, необходимых для обеспечения стабильного функционирования ГП и выполнения требований по обслуживанию потребителей электрической энергии в соответствии с  действующими нормативно-правовыми актами.
        Общий объем инвестиционной программы АО «АтомЭнергоСбыт"» на 2018 - 2021 годы составляет 188,4 млн. рублей с НДС:
- в 2018 году – 74,9 млн. рублей с НДС;
- в 2019 году – 57,7 млн. рублей с НДС;
- в 2020 году – 33,7 млн. рублей с НДС;
- в 2021 году – 22,1 млн. рублей с НДС; 
</t>
  </si>
  <si>
    <t>Идентификатор</t>
  </si>
  <si>
    <t>Н_10</t>
  </si>
  <si>
    <t>Н_11</t>
  </si>
  <si>
    <t>Н_12</t>
  </si>
  <si>
    <t>Н_13</t>
  </si>
  <si>
    <t>Н_14</t>
  </si>
  <si>
    <t>Н_15</t>
  </si>
  <si>
    <t>Н_16</t>
  </si>
  <si>
    <t>Н_17</t>
  </si>
  <si>
    <t>Н_18</t>
  </si>
  <si>
    <t>Н_19</t>
  </si>
  <si>
    <t>Н_20</t>
  </si>
  <si>
    <t>Н_21</t>
  </si>
  <si>
    <t>Н_22</t>
  </si>
  <si>
    <t>Н_23</t>
  </si>
  <si>
    <t>Н_24</t>
  </si>
  <si>
    <t>Н_25</t>
  </si>
  <si>
    <t>Н_26</t>
  </si>
  <si>
    <t>Н_27</t>
  </si>
  <si>
    <t>Н_28</t>
  </si>
  <si>
    <t>Н_29</t>
  </si>
  <si>
    <t>Н_30</t>
  </si>
  <si>
    <t>Н_31</t>
  </si>
  <si>
    <t>Н_32</t>
  </si>
  <si>
    <t>Н_33</t>
  </si>
  <si>
    <t>Н_34</t>
  </si>
  <si>
    <t>Н_35</t>
  </si>
  <si>
    <t>Н_36</t>
  </si>
  <si>
    <t>Н_37</t>
  </si>
  <si>
    <t>Н_38</t>
  </si>
  <si>
    <t>Н_39</t>
  </si>
  <si>
    <t>Н_01</t>
  </si>
  <si>
    <t>Н_02</t>
  </si>
  <si>
    <t>Н_03</t>
  </si>
  <si>
    <t>Н_04</t>
  </si>
  <si>
    <t>Н_05</t>
  </si>
  <si>
    <t>Н_06</t>
  </si>
  <si>
    <t>Н_07</t>
  </si>
  <si>
    <t>Н_08</t>
  </si>
  <si>
    <t>Н_09</t>
  </si>
  <si>
    <t xml:space="preserve">Закупка автомобилей - внедорожников  планируется для организации следующих работ:
- перевозке специального оборудования, связанного с проведением ремонтных работ, 
- доставкой персонала для проведения работ по замене и установке ПУ в труднодоступных местах,;
- перевозке крупногабаритного груза для реализации третьим лицам : котлы, газовые плиты, водонагреватели (доставка от поставщиков до склада, отделений и участков);
- использование в качестве передвижной электротехнической лаборатории.
Учитывая то, что большая часть населенных пунктов обслуживания АО «АтомЭнергоСбыт» находится вне городской черты и большая доля приходится на лесные и проселочные дороги., ситуация с дорогами очень «плачевная»,  и  особенно необходима такая машина в осенне-весенне - зимний период, в связи с погодными условиями для обслуживания потребителей в отдаленных населенных пунктах.
</t>
  </si>
  <si>
    <t>Приобретение нежилого помещения для размещения персонала  Северного отделения и Железногорского участка</t>
  </si>
  <si>
    <t>Приобретение нежилого помещения для размещения персонала Западного отделения  и Льговского участка</t>
  </si>
  <si>
    <t>Приобретение нежилого помещения для размещения персонала  Южного отделения и Обоянского участка</t>
  </si>
  <si>
    <t>Приобретение нежилого помещения для размещения персонала  Восточного отделения и Щигровского участка</t>
  </si>
  <si>
    <t>Покупка нежилых помещений для размещения персонала Северного отделения и Железногорского участка в целях сокращения затрат на арендные платежи.</t>
  </si>
  <si>
    <t>Приобретение нежилого помещения для размещения персонала  Западного отделения  и Льговского участка</t>
  </si>
  <si>
    <t>Покупка нежилых помещений для размещения персонала Западного отделения  и Льговского участка в целях сокращения затрат на арендные платежи.</t>
  </si>
  <si>
    <t>Покупка нежилых помещений  для размещения персонала Южного отделения и Обоянского участка в целях сокращения затрат на арендные платежи.</t>
  </si>
  <si>
    <t>Покупка нежилых помещений для размещения персонала Восточного отделения и Щигровского участка в целях сокращения затрат на арендные платежи.</t>
  </si>
  <si>
    <t>В связи с планируемым приобретением офисного здания для размещения персонала Северного отделения и Железногорского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</si>
  <si>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Западного отделения  и Льговского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</si>
  <si>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Южного отделения и Обоянского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</si>
  <si>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Восточного отделения и Щигровского участка необходимо оснащение его охранно-пожарной сигнализацией в соответствии с установленным законодательством.</t>
  </si>
  <si>
    <t>Развитие клиентского обслуживания (очного и заочного)</t>
  </si>
  <si>
    <t>ИНФОРМАЦИОННОЕ ОФОРМЛЕНИЕ И ТЕХНИЧЕСКОЕ ОСНАЩЕНИЕ ЦОКов/участков</t>
  </si>
  <si>
    <t>Проведение мероприятий предусматривает решение следующих задач:
 -     приведение всех 114 офисов обслуживания в единых формат в соответствии с фирменным стилем и бренд-буком АО "АтомЭнергоСбыт"
  -   повышение клиентоориентированности для различных групп посетителей (посетителей с детьми, инвалидов, пенсионеров)
   -  улучшение имиджа АО "АтомЭнергоСбыт"
 -  повышение информированности потребителей о дополнительных сервисах и продуктах компании, возможность наглядного ознакомления с продуктовой линейкой.</t>
  </si>
  <si>
    <t xml:space="preserve">
Основная задача проекта не открывая новых офисов, установить терминалы самообслуживания, посредствам которых можно будет получить всю интересующую информацию о тарифах, начислении, задолженности и расчетах, а так же произвести оплату за потребленный ресурс как наличными денежными средствами, так и безналично (по банковской карте).</t>
  </si>
  <si>
    <t>Техническое оборудование для уборки</t>
  </si>
  <si>
    <t>Техническое оборудование для уборки
 Площадь помещения ЦОК - порядка 300 м2.В пиковые периоды его посещают до 2000 человек. В связи с чем существует необходимость в постоянном поддержании санитарно-гигиенических норм и чистоты внутри помещения.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</si>
</sst>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р_._-;\-* #,##0.00_р_._-;_-* &quot;-&quot;??_р_._-;_-@_-"/>
    <numFmt numFmtId="164" formatCode="0.0_)"/>
    <numFmt numFmtId="165" formatCode="General_)"/>
    <numFmt numFmtId="166" formatCode="_(&quot;$&quot;* #,##0_);_(&quot;$&quot;* \(#,##0\);_(&quot;$&quot;* &quot;-&quot;_);_(@_)"/>
    <numFmt numFmtId="167" formatCode="_(&quot;$&quot;* #,##0.00_);_(&quot;$&quot;* \(#,##0.00\);_(&quot;$&quot;* &quot;-&quot;??_);_(@_)"/>
    <numFmt numFmtId="168" formatCode="&quot;$&quot;#,##0_);[Red]\(&quot;$&quot;#,##0\)"/>
    <numFmt numFmtId="169" formatCode="&quot;$&quot;#,##0.00_);[Red]\(&quot;$&quot;#,##0.00\)"/>
    <numFmt numFmtId="170" formatCode="_-&quot;£&quot;* #,##0.00_-;\-&quot;£&quot;* #,##0.00_-;_-&quot;£&quot;* &quot;-&quot;??_-;_-@_-"/>
    <numFmt numFmtId="171" formatCode="#,##0;[Red]\-#,##0"/>
    <numFmt numFmtId="172" formatCode="#,##0.000"/>
    <numFmt numFmtId="173" formatCode="0.000"/>
    <numFmt numFmtId="174" formatCode="#,##0.0"/>
    <numFmt numFmtId="175" formatCode="#,##0.00000"/>
    <numFmt numFmtId="176" formatCode="0.0"/>
    <numFmt numFmtId="177" formatCode="#,##0.0000000"/>
    <numFmt numFmtId="178" formatCode="#,##0.00000000"/>
  </numFmts>
  <fonts count="5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color theme="1"/>
      <name val="Times New Roman"/>
      <family val="1"/>
      <charset val="204"/>
    </font>
    <font>
      <u/>
      <sz val="14"/>
      <color theme="1"/>
      <name val="Times New Roman"/>
      <family val="1"/>
      <charset val="204"/>
    </font>
    <font>
      <b/>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b/>
      <sz val="14"/>
      <name val="Times New Roman"/>
      <family val="1"/>
      <charset val="204"/>
    </font>
    <font>
      <sz val="11"/>
      <color theme="1"/>
      <name val="Times New Roman"/>
      <family val="1"/>
      <charset val="204"/>
    </font>
    <font>
      <sz val="10"/>
      <name val="Arial"/>
      <family val="2"/>
      <charset val="204"/>
    </font>
    <font>
      <sz val="10"/>
      <name val="Courier New"/>
      <family val="3"/>
      <charset val="204"/>
    </font>
    <font>
      <sz val="10"/>
      <color indexed="22"/>
      <name val="Arial"/>
      <family val="2"/>
      <charset val="204"/>
    </font>
    <font>
      <i/>
      <sz val="10"/>
      <name val="Arial"/>
      <family val="2"/>
      <charset val="204"/>
    </font>
    <font>
      <sz val="10"/>
      <name val="MS Sans Serif"/>
      <family val="2"/>
      <charset val="204"/>
    </font>
    <font>
      <sz val="10"/>
      <name val="Times New Roman CE"/>
    </font>
    <font>
      <sz val="8"/>
      <name val="Arial"/>
      <family val="2"/>
    </font>
    <font>
      <b/>
      <sz val="12"/>
      <name val="Arial"/>
      <family val="2"/>
    </font>
    <font>
      <sz val="12"/>
      <name val="Century Schoolbook"/>
      <family val="1"/>
      <charset val="204"/>
    </font>
    <font>
      <sz val="10"/>
      <name val="Arial CE"/>
      <charset val="238"/>
    </font>
    <font>
      <sz val="8"/>
      <name val="Arial CE"/>
    </font>
    <font>
      <sz val="10"/>
      <name val="Helv"/>
    </font>
    <font>
      <sz val="10"/>
      <name val="Courier"/>
      <family val="3"/>
    </font>
    <font>
      <sz val="10"/>
      <name val="Arial Cyr"/>
      <charset val="204"/>
    </font>
    <font>
      <sz val="11"/>
      <color indexed="8"/>
      <name val="Calibri"/>
      <family val="2"/>
      <charset val="204"/>
    </font>
    <font>
      <sz val="14"/>
      <name val="Times New Roman"/>
      <family val="1"/>
      <charset val="204"/>
    </font>
    <font>
      <sz val="14"/>
      <color theme="1"/>
      <name val="Calibri"/>
      <family val="2"/>
      <scheme val="minor"/>
    </font>
    <font>
      <b/>
      <sz val="18"/>
      <name val="Times New Roman"/>
      <family val="1"/>
      <charset val="204"/>
    </font>
    <font>
      <sz val="18"/>
      <color theme="1"/>
      <name val="Times New Roman"/>
      <family val="1"/>
      <charset val="204"/>
    </font>
    <font>
      <sz val="22"/>
      <color theme="1"/>
      <name val="Times New Roman"/>
      <family val="1"/>
      <charset val="204"/>
    </font>
    <font>
      <b/>
      <sz val="18"/>
      <color theme="1"/>
      <name val="Times New Roman"/>
      <family val="1"/>
      <charset val="204"/>
    </font>
    <font>
      <sz val="18"/>
      <name val="Times New Roman"/>
      <family val="1"/>
      <charset val="204"/>
    </font>
    <font>
      <b/>
      <sz val="11"/>
      <color theme="1"/>
      <name val="Times New Roman"/>
      <family val="1"/>
      <charset val="204"/>
    </font>
    <font>
      <sz val="24"/>
      <color theme="1"/>
      <name val="Times New Roman"/>
      <family val="1"/>
      <charset val="204"/>
    </font>
    <font>
      <u/>
      <sz val="24"/>
      <color theme="1"/>
      <name val="Times New Roman"/>
      <family val="1"/>
      <charset val="204"/>
    </font>
    <font>
      <b/>
      <sz val="36"/>
      <name val="Times New Roman"/>
      <family val="1"/>
      <charset val="204"/>
    </font>
    <font>
      <b/>
      <sz val="12"/>
      <name val="Times New Roman"/>
      <family val="1"/>
      <charset val="204"/>
    </font>
    <font>
      <b/>
      <sz val="11"/>
      <color theme="1"/>
      <name val="Calibri"/>
      <family val="2"/>
      <scheme val="minor"/>
    </font>
    <font>
      <sz val="12"/>
      <color theme="1"/>
      <name val="Calibri"/>
      <family val="2"/>
      <scheme val="minor"/>
    </font>
    <font>
      <b/>
      <sz val="12"/>
      <color theme="1"/>
      <name val="Calibri"/>
      <family val="2"/>
      <scheme val="minor"/>
    </font>
    <font>
      <b/>
      <u/>
      <sz val="36"/>
      <name val="Times New Roman"/>
      <family val="1"/>
      <charset val="204"/>
    </font>
    <font>
      <b/>
      <sz val="12"/>
      <name val="Calibri"/>
      <family val="2"/>
      <scheme val="minor"/>
    </font>
    <font>
      <b/>
      <sz val="11"/>
      <name val="Calibri"/>
      <family val="2"/>
      <scheme val="minor"/>
    </font>
    <font>
      <b/>
      <i/>
      <sz val="12"/>
      <name val="Times New Roman"/>
      <family val="1"/>
      <charset val="204"/>
    </font>
    <font>
      <b/>
      <i/>
      <sz val="12"/>
      <name val="Calibri"/>
      <family val="2"/>
      <scheme val="minor"/>
    </font>
    <font>
      <b/>
      <i/>
      <sz val="11"/>
      <name val="Calibri"/>
      <family val="2"/>
      <scheme val="minor"/>
    </font>
    <font>
      <i/>
      <sz val="12"/>
      <name val="Times New Roman"/>
      <family val="1"/>
      <charset val="204"/>
    </font>
    <font>
      <i/>
      <sz val="11"/>
      <color theme="1"/>
      <name val="Calibri"/>
      <family val="2"/>
      <scheme val="minor"/>
    </font>
    <font>
      <b/>
      <i/>
      <sz val="11"/>
      <color theme="1"/>
      <name val="Calibri"/>
      <family val="2"/>
      <scheme val="minor"/>
    </font>
    <font>
      <i/>
      <sz val="12"/>
      <color theme="1"/>
      <name val="Calibri"/>
      <family val="2"/>
      <scheme val="minor"/>
    </font>
    <font>
      <sz val="11"/>
      <name val="Calibri"/>
      <family val="2"/>
      <scheme val="minor"/>
    </font>
    <font>
      <sz val="12"/>
      <name val="Calibri"/>
      <family val="2"/>
      <scheme val="minor"/>
    </font>
    <font>
      <sz val="14"/>
      <color rgb="FF121212"/>
      <name val="Times New Roman"/>
      <family val="1"/>
      <charset val="204"/>
    </font>
    <font>
      <sz val="24"/>
      <color rgb="FFFF0000"/>
      <name val="Calibri"/>
      <family val="2"/>
      <scheme val="minor"/>
    </font>
    <font>
      <sz val="14"/>
      <color theme="1"/>
      <name val="Symbol"/>
      <family val="1"/>
      <charset val="2"/>
    </font>
    <font>
      <b/>
      <sz val="11"/>
      <name val="Times New Roman"/>
      <family val="1"/>
      <charset val="204"/>
    </font>
    <font>
      <b/>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9" tint="0.79998168889431442"/>
        <bgColor indexed="64"/>
      </patternFill>
    </fill>
  </fills>
  <borders count="6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7">
    <xf numFmtId="0" fontId="0" fillId="0" borderId="0"/>
    <xf numFmtId="43" fontId="3" fillId="0" borderId="0" applyFont="0" applyFill="0" applyBorder="0" applyAlignment="0" applyProtection="0"/>
    <xf numFmtId="0" fontId="12" fillId="0" borderId="0"/>
    <xf numFmtId="164" fontId="13" fillId="0" borderId="0">
      <alignment horizontal="left"/>
    </xf>
    <xf numFmtId="0" fontId="12" fillId="0" borderId="0" applyFont="0" applyFill="0" applyBorder="0" applyAlignment="0" applyProtection="0"/>
    <xf numFmtId="3" fontId="14" fillId="0" borderId="0" applyFont="0" applyFill="0" applyBorder="0" applyAlignment="0" applyProtection="0"/>
    <xf numFmtId="0" fontId="14" fillId="0" borderId="0" applyFont="0" applyFill="0" applyBorder="0" applyAlignment="0" applyProtection="0"/>
    <xf numFmtId="165" fontId="15" fillId="0" borderId="0">
      <alignment horizontal="center"/>
    </xf>
    <xf numFmtId="38" fontId="16" fillId="0" borderId="0" applyFont="0" applyFill="0" applyBorder="0" applyAlignment="0" applyProtection="0"/>
    <xf numFmtId="0" fontId="17" fillId="0" borderId="0" applyFont="0" applyFill="0" applyBorder="0" applyAlignment="0" applyProtection="0"/>
    <xf numFmtId="38" fontId="18" fillId="4" borderId="0" applyNumberFormat="0" applyBorder="0" applyAlignment="0" applyProtection="0"/>
    <xf numFmtId="0" fontId="19" fillId="0" borderId="15" applyNumberFormat="0" applyAlignment="0" applyProtection="0">
      <alignment horizontal="left" vertical="center"/>
    </xf>
    <xf numFmtId="0" fontId="19" fillId="0" borderId="23">
      <alignment horizontal="left" vertical="center"/>
    </xf>
    <xf numFmtId="10" fontId="18" fillId="5" borderId="20" applyNumberFormat="0" applyBorder="0" applyAlignment="0" applyProtection="0"/>
    <xf numFmtId="0" fontId="12" fillId="0" borderId="0"/>
    <xf numFmtId="0" fontId="12" fillId="0" borderId="0"/>
    <xf numFmtId="0" fontId="2" fillId="0" borderId="0"/>
    <xf numFmtId="0" fontId="20" fillId="0" borderId="0"/>
    <xf numFmtId="0" fontId="21" fillId="0" borderId="0"/>
    <xf numFmtId="0" fontId="22" fillId="0" borderId="0"/>
    <xf numFmtId="0" fontId="23" fillId="0" borderId="0"/>
    <xf numFmtId="10" fontId="12" fillId="0" borderId="0" applyFont="0" applyFill="0" applyBorder="0" applyAlignment="0" applyProtection="0"/>
    <xf numFmtId="10" fontId="12" fillId="0" borderId="0" applyFont="0" applyFill="0" applyBorder="0" applyAlignment="0" applyProtection="0"/>
    <xf numFmtId="0" fontId="24" fillId="0" borderId="0"/>
    <xf numFmtId="166" fontId="12" fillId="0" borderId="0" applyFont="0" applyFill="0" applyBorder="0" applyAlignment="0" applyProtection="0"/>
    <xf numFmtId="167" fontId="12" fillId="0" borderId="0" applyFont="0" applyFill="0" applyBorder="0" applyAlignment="0" applyProtection="0"/>
    <xf numFmtId="168" fontId="16"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0" fontId="25"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9" fontId="25"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3" fillId="0" borderId="0"/>
    <xf numFmtId="171" fontId="1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cellStyleXfs>
  <cellXfs count="372">
    <xf numFmtId="0" fontId="0" fillId="0" borderId="0" xfId="0"/>
    <xf numFmtId="49" fontId="0" fillId="0" borderId="0" xfId="0" applyNumberFormat="1"/>
    <xf numFmtId="0" fontId="4" fillId="0" borderId="0" xfId="0" applyFont="1" applyAlignment="1">
      <alignment horizontal="left"/>
    </xf>
    <xf numFmtId="0" fontId="5" fillId="0" borderId="0" xfId="0" applyFont="1"/>
    <xf numFmtId="0" fontId="4" fillId="0" borderId="0" xfId="0" applyFont="1" applyAlignment="1">
      <alignment horizontal="right"/>
    </xf>
    <xf numFmtId="0" fontId="6" fillId="0" borderId="0" xfId="0" applyFont="1" applyFill="1" applyBorder="1" applyAlignment="1" applyProtection="1">
      <alignment vertical="center" wrapText="1"/>
    </xf>
    <xf numFmtId="0" fontId="11" fillId="0" borderId="0" xfId="0" applyFont="1"/>
    <xf numFmtId="0" fontId="7" fillId="2" borderId="11" xfId="0" applyFont="1" applyFill="1" applyBorder="1" applyAlignment="1" applyProtection="1">
      <alignment horizontal="center" vertical="center" wrapText="1"/>
    </xf>
    <xf numFmtId="49" fontId="7" fillId="2" borderId="3"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vertical="center" wrapText="1"/>
      <protection locked="0"/>
    </xf>
    <xf numFmtId="49" fontId="4" fillId="0" borderId="0" xfId="0" applyNumberFormat="1" applyFont="1" applyAlignment="1">
      <alignment horizontal="center" vertical="center"/>
    </xf>
    <xf numFmtId="0" fontId="4" fillId="0" borderId="0" xfId="0" applyFont="1"/>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49" fontId="4" fillId="3" borderId="17" xfId="0" applyNumberFormat="1" applyFont="1" applyFill="1" applyBorder="1" applyAlignment="1">
      <alignment horizontal="center" vertical="center"/>
    </xf>
    <xf numFmtId="0" fontId="4" fillId="3" borderId="28" xfId="0" applyNumberFormat="1" applyFont="1" applyFill="1" applyBorder="1" applyAlignment="1" applyProtection="1">
      <alignment horizontal="left" vertical="center" wrapText="1"/>
      <protection locked="0"/>
    </xf>
    <xf numFmtId="49" fontId="4" fillId="3" borderId="5" xfId="0" applyNumberFormat="1" applyFont="1" applyFill="1" applyBorder="1" applyAlignment="1">
      <alignment horizontal="center" vertical="center"/>
    </xf>
    <xf numFmtId="0" fontId="4" fillId="3" borderId="6" xfId="0" applyNumberFormat="1" applyFont="1" applyFill="1" applyBorder="1" applyAlignment="1" applyProtection="1">
      <alignment horizontal="left" vertical="center" wrapText="1"/>
      <protection locked="0"/>
    </xf>
    <xf numFmtId="49" fontId="4" fillId="3" borderId="24" xfId="0" applyNumberFormat="1" applyFont="1" applyFill="1" applyBorder="1" applyAlignment="1">
      <alignment horizontal="center" vertical="center"/>
    </xf>
    <xf numFmtId="0" fontId="4" fillId="3" borderId="26" xfId="0" applyNumberFormat="1" applyFont="1" applyFill="1" applyBorder="1" applyAlignment="1" applyProtection="1">
      <alignment horizontal="left" vertical="center" wrapText="1"/>
      <protection locked="0"/>
    </xf>
    <xf numFmtId="3" fontId="4" fillId="0" borderId="0" xfId="0" applyNumberFormat="1" applyFont="1"/>
    <xf numFmtId="0" fontId="7" fillId="2" borderId="2"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horizontal="left" vertical="center" wrapText="1"/>
      <protection locked="0"/>
    </xf>
    <xf numFmtId="49" fontId="11" fillId="0" borderId="0" xfId="0" applyNumberFormat="1" applyFont="1"/>
    <xf numFmtId="0" fontId="28" fillId="0" borderId="0" xfId="0" applyFont="1"/>
    <xf numFmtId="172" fontId="27" fillId="0" borderId="19" xfId="1" applyNumberFormat="1" applyFont="1" applyFill="1" applyBorder="1" applyAlignment="1" applyProtection="1">
      <alignment horizontal="center" vertical="center" wrapText="1"/>
      <protection locked="0"/>
    </xf>
    <xf numFmtId="172" fontId="27" fillId="0" borderId="18" xfId="1" applyNumberFormat="1" applyFont="1" applyFill="1" applyBorder="1" applyAlignment="1" applyProtection="1">
      <alignment horizontal="center" vertical="center" wrapText="1"/>
      <protection locked="0"/>
    </xf>
    <xf numFmtId="172" fontId="27" fillId="0" borderId="22" xfId="1" applyNumberFormat="1" applyFont="1" applyFill="1" applyBorder="1" applyAlignment="1" applyProtection="1">
      <alignment horizontal="center" vertical="center" wrapText="1"/>
      <protection locked="0"/>
    </xf>
    <xf numFmtId="172" fontId="27" fillId="0" borderId="6" xfId="1" applyNumberFormat="1" applyFont="1" applyFill="1" applyBorder="1" applyAlignment="1" applyProtection="1">
      <alignment horizontal="center" vertical="center" wrapText="1"/>
      <protection locked="0"/>
    </xf>
    <xf numFmtId="172" fontId="27" fillId="0" borderId="21" xfId="1" applyNumberFormat="1" applyFont="1" applyFill="1" applyBorder="1" applyAlignment="1" applyProtection="1">
      <alignment horizontal="center" vertical="center" wrapText="1"/>
      <protection locked="0"/>
    </xf>
    <xf numFmtId="172" fontId="27" fillId="0" borderId="5" xfId="1" applyNumberFormat="1" applyFont="1" applyFill="1" applyBorder="1" applyAlignment="1" applyProtection="1">
      <alignment horizontal="center" vertical="center" wrapText="1"/>
      <protection locked="0"/>
    </xf>
    <xf numFmtId="172" fontId="10" fillId="2" borderId="3" xfId="0" applyNumberFormat="1" applyFont="1" applyFill="1" applyBorder="1" applyAlignment="1" applyProtection="1">
      <alignment horizontal="center" vertical="center" wrapText="1"/>
      <protection locked="0"/>
    </xf>
    <xf numFmtId="172" fontId="10" fillId="2" borderId="2" xfId="0" applyNumberFormat="1" applyFont="1" applyFill="1" applyBorder="1" applyAlignment="1" applyProtection="1">
      <alignment horizontal="center" vertical="center" wrapText="1"/>
      <protection locked="0"/>
    </xf>
    <xf numFmtId="172" fontId="10" fillId="2" borderId="12" xfId="0" applyNumberFormat="1" applyFont="1" applyFill="1" applyBorder="1" applyAlignment="1" applyProtection="1">
      <alignment horizontal="center" vertical="center" wrapText="1"/>
      <protection locked="0"/>
    </xf>
    <xf numFmtId="172" fontId="27" fillId="0" borderId="17" xfId="0" applyNumberFormat="1" applyFont="1" applyFill="1" applyBorder="1" applyAlignment="1" applyProtection="1">
      <alignment horizontal="center" vertical="center" wrapText="1"/>
      <protection locked="0"/>
    </xf>
    <xf numFmtId="172" fontId="27" fillId="0" borderId="28" xfId="0" applyNumberFormat="1" applyFont="1" applyFill="1" applyBorder="1" applyAlignment="1" applyProtection="1">
      <alignment horizontal="center" vertical="center" wrapText="1"/>
      <protection locked="0"/>
    </xf>
    <xf numFmtId="172" fontId="27" fillId="0" borderId="18" xfId="0" applyNumberFormat="1" applyFont="1" applyFill="1" applyBorder="1" applyAlignment="1" applyProtection="1">
      <alignment horizontal="center" vertical="center" wrapText="1"/>
      <protection locked="0"/>
    </xf>
    <xf numFmtId="172" fontId="27" fillId="0" borderId="24" xfId="1" applyNumberFormat="1" applyFont="1" applyFill="1" applyBorder="1" applyAlignment="1" applyProtection="1">
      <alignment horizontal="center" vertical="center" wrapText="1"/>
      <protection locked="0"/>
    </xf>
    <xf numFmtId="172" fontId="27" fillId="0" borderId="26" xfId="1" applyNumberFormat="1" applyFont="1" applyFill="1" applyBorder="1" applyAlignment="1" applyProtection="1">
      <alignment horizontal="center" vertical="center" wrapText="1"/>
      <protection locked="0"/>
    </xf>
    <xf numFmtId="172" fontId="27" fillId="0" borderId="25" xfId="1" applyNumberFormat="1" applyFont="1" applyFill="1" applyBorder="1" applyAlignment="1" applyProtection="1">
      <alignment horizontal="center" vertical="center" wrapText="1"/>
      <protection locked="0"/>
    </xf>
    <xf numFmtId="172" fontId="7" fillId="2" borderId="14" xfId="0" applyNumberFormat="1" applyFont="1" applyFill="1" applyBorder="1" applyAlignment="1" applyProtection="1">
      <alignment horizontal="center" vertical="center" wrapText="1"/>
      <protection locked="0"/>
    </xf>
    <xf numFmtId="172" fontId="7" fillId="2" borderId="2" xfId="0" applyNumberFormat="1" applyFont="1" applyFill="1" applyBorder="1" applyAlignment="1" applyProtection="1">
      <alignment horizontal="center" vertical="center" wrapText="1"/>
      <protection locked="0"/>
    </xf>
    <xf numFmtId="172" fontId="7" fillId="2" borderId="12" xfId="0" applyNumberFormat="1" applyFont="1" applyFill="1" applyBorder="1" applyAlignment="1" applyProtection="1">
      <alignment horizontal="center" vertical="center" wrapText="1"/>
      <protection locked="0"/>
    </xf>
    <xf numFmtId="0" fontId="30" fillId="0" borderId="0" xfId="0" applyFont="1"/>
    <xf numFmtId="0" fontId="31" fillId="0" borderId="0" xfId="0" applyFont="1"/>
    <xf numFmtId="0" fontId="35" fillId="0" borderId="0" xfId="0" applyFont="1"/>
    <xf numFmtId="0" fontId="36" fillId="0" borderId="0" xfId="0" applyFont="1"/>
    <xf numFmtId="3" fontId="31" fillId="0" borderId="0" xfId="0" applyNumberFormat="1" applyFont="1"/>
    <xf numFmtId="172" fontId="6" fillId="2" borderId="12"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0" xfId="0" applyFont="1" applyAlignment="1">
      <alignment horizontal="right"/>
    </xf>
    <xf numFmtId="0" fontId="5" fillId="0" borderId="0" xfId="0" applyFont="1" applyAlignment="1">
      <alignment horizontal="right"/>
    </xf>
    <xf numFmtId="0" fontId="4" fillId="0" borderId="0" xfId="0" applyFont="1" applyAlignment="1">
      <alignment vertical="center"/>
    </xf>
    <xf numFmtId="0" fontId="7" fillId="0" borderId="0" xfId="0" applyFont="1"/>
    <xf numFmtId="49" fontId="7" fillId="0" borderId="0" xfId="0" applyNumberFormat="1" applyFont="1"/>
    <xf numFmtId="0" fontId="8" fillId="0" borderId="0" xfId="0" applyFont="1"/>
    <xf numFmtId="0" fontId="35" fillId="0" borderId="0" xfId="0" applyFont="1" applyAlignment="1">
      <alignment horizontal="right"/>
    </xf>
    <xf numFmtId="0" fontId="36" fillId="0" borderId="0" xfId="0" applyFont="1" applyAlignment="1">
      <alignment horizontal="right"/>
    </xf>
    <xf numFmtId="0" fontId="7" fillId="2" borderId="15" xfId="0" applyNumberFormat="1" applyFont="1" applyFill="1" applyBorder="1" applyAlignment="1" applyProtection="1">
      <alignment vertical="center" wrapText="1"/>
      <protection locked="0"/>
    </xf>
    <xf numFmtId="172" fontId="10" fillId="2" borderId="34"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left" vertical="center" wrapText="1"/>
      <protection locked="0"/>
    </xf>
    <xf numFmtId="0" fontId="4" fillId="0" borderId="26" xfId="0" applyNumberFormat="1" applyFont="1" applyFill="1" applyBorder="1" applyAlignment="1" applyProtection="1">
      <alignment horizontal="left" vertical="center" wrapText="1"/>
      <protection locked="0"/>
    </xf>
    <xf numFmtId="0" fontId="39" fillId="0" borderId="0" xfId="0" applyFont="1"/>
    <xf numFmtId="172" fontId="39" fillId="0" borderId="0" xfId="0" applyNumberFormat="1" applyFont="1"/>
    <xf numFmtId="172" fontId="0" fillId="0" borderId="0" xfId="0" applyNumberFormat="1"/>
    <xf numFmtId="172" fontId="39" fillId="6" borderId="0" xfId="0" applyNumberFormat="1" applyFont="1" applyFill="1"/>
    <xf numFmtId="0" fontId="39" fillId="6" borderId="0" xfId="0" applyFont="1" applyFill="1"/>
    <xf numFmtId="0" fontId="41" fillId="6" borderId="0" xfId="0" applyFont="1" applyFill="1"/>
    <xf numFmtId="0" fontId="40" fillId="6" borderId="0" xfId="0" applyFont="1" applyFill="1"/>
    <xf numFmtId="0" fontId="11" fillId="0" borderId="0" xfId="0" applyFont="1" applyFill="1"/>
    <xf numFmtId="0" fontId="6" fillId="0" borderId="0" xfId="0" applyFont="1" applyFill="1" applyBorder="1" applyAlignment="1" applyProtection="1">
      <alignment horizontal="center" vertical="center" wrapText="1"/>
    </xf>
    <xf numFmtId="172" fontId="44" fillId="6" borderId="0" xfId="0" applyNumberFormat="1" applyFont="1" applyFill="1"/>
    <xf numFmtId="0" fontId="43" fillId="6" borderId="0" xfId="0" applyFont="1" applyFill="1"/>
    <xf numFmtId="175" fontId="11" fillId="0" borderId="0" xfId="0" applyNumberFormat="1" applyFont="1"/>
    <xf numFmtId="0" fontId="37"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top" wrapText="1"/>
    </xf>
    <xf numFmtId="0" fontId="10" fillId="2" borderId="2" xfId="0" applyNumberFormat="1" applyFont="1" applyFill="1" applyBorder="1" applyAlignment="1" applyProtection="1">
      <alignment horizontal="center" vertical="center" wrapText="1"/>
      <protection locked="0"/>
    </xf>
    <xf numFmtId="0" fontId="10" fillId="2" borderId="15" xfId="0" applyNumberFormat="1" applyFont="1" applyFill="1" applyBorder="1" applyAlignment="1" applyProtection="1">
      <alignment vertical="center" wrapText="1"/>
      <protection locked="0"/>
    </xf>
    <xf numFmtId="172" fontId="10" fillId="2" borderId="34" xfId="0" applyNumberFormat="1" applyFont="1" applyFill="1" applyBorder="1" applyAlignment="1" applyProtection="1">
      <alignment horizontal="center" vertical="center" wrapText="1"/>
      <protection locked="0"/>
    </xf>
    <xf numFmtId="172" fontId="10" fillId="2" borderId="34" xfId="0" applyNumberFormat="1" applyFont="1" applyFill="1" applyBorder="1" applyAlignment="1">
      <alignment horizontal="center" vertical="center"/>
    </xf>
    <xf numFmtId="172" fontId="45" fillId="0" borderId="20" xfId="0" applyNumberFormat="1" applyFont="1" applyFill="1" applyBorder="1" applyAlignment="1" applyProtection="1">
      <alignment horizontal="center" vertical="center" wrapText="1"/>
      <protection locked="0"/>
    </xf>
    <xf numFmtId="172" fontId="47" fillId="0" borderId="0" xfId="0" applyNumberFormat="1" applyFont="1" applyFill="1"/>
    <xf numFmtId="0" fontId="46" fillId="0" borderId="0" xfId="0" applyFont="1" applyFill="1"/>
    <xf numFmtId="0" fontId="48" fillId="0" borderId="6" xfId="0" applyNumberFormat="1" applyFont="1" applyFill="1" applyBorder="1" applyAlignment="1" applyProtection="1">
      <alignment horizontal="left" vertical="center" wrapText="1"/>
      <protection locked="0"/>
    </xf>
    <xf numFmtId="172" fontId="50" fillId="0" borderId="0" xfId="0" applyNumberFormat="1" applyFont="1"/>
    <xf numFmtId="0" fontId="49" fillId="0" borderId="0" xfId="0" applyFont="1"/>
    <xf numFmtId="0" fontId="51" fillId="0" borderId="0" xfId="0" applyFont="1"/>
    <xf numFmtId="177" fontId="11" fillId="0" borderId="0" xfId="0" applyNumberFormat="1" applyFont="1"/>
    <xf numFmtId="172" fontId="27" fillId="0" borderId="23" xfId="1" applyNumberFormat="1" applyFont="1" applyFill="1" applyBorder="1" applyAlignment="1" applyProtection="1">
      <alignment horizontal="center" vertical="center" wrapText="1"/>
      <protection locked="0"/>
    </xf>
    <xf numFmtId="174" fontId="33" fillId="0" borderId="6" xfId="1" applyNumberFormat="1" applyFont="1" applyFill="1" applyBorder="1" applyAlignment="1" applyProtection="1">
      <alignment horizontal="center" vertical="center" wrapText="1"/>
      <protection locked="0"/>
    </xf>
    <xf numFmtId="174" fontId="48" fillId="0" borderId="48" xfId="1" applyNumberFormat="1" applyFont="1" applyFill="1" applyBorder="1" applyAlignment="1" applyProtection="1">
      <alignment horizontal="center" vertical="center" wrapText="1"/>
      <protection locked="0"/>
    </xf>
    <xf numFmtId="172" fontId="7" fillId="2" borderId="57" xfId="0" applyNumberFormat="1" applyFont="1" applyFill="1" applyBorder="1" applyAlignment="1" applyProtection="1">
      <alignment horizontal="center" vertical="center" wrapText="1"/>
      <protection locked="0"/>
    </xf>
    <xf numFmtId="177" fontId="5" fillId="0" borderId="0" xfId="0" applyNumberFormat="1" applyFont="1"/>
    <xf numFmtId="49" fontId="38" fillId="0" borderId="26" xfId="0" applyNumberFormat="1" applyFont="1" applyFill="1" applyBorder="1" applyAlignment="1">
      <alignment horizontal="center" vertical="center"/>
    </xf>
    <xf numFmtId="0" fontId="9" fillId="0" borderId="24" xfId="0" applyNumberFormat="1" applyFont="1" applyFill="1" applyBorder="1" applyAlignment="1" applyProtection="1">
      <alignment horizontal="left" vertical="center" wrapText="1"/>
      <protection locked="0"/>
    </xf>
    <xf numFmtId="172" fontId="38" fillId="0" borderId="42" xfId="0" applyNumberFormat="1" applyFont="1" applyFill="1" applyBorder="1" applyAlignment="1" applyProtection="1">
      <alignment horizontal="center" vertical="center" wrapText="1"/>
      <protection locked="0"/>
    </xf>
    <xf numFmtId="172" fontId="9" fillId="0" borderId="42" xfId="0" applyNumberFormat="1" applyFont="1" applyFill="1" applyBorder="1" applyAlignment="1" applyProtection="1">
      <alignment horizontal="center" vertical="center" wrapText="1"/>
      <protection locked="0"/>
    </xf>
    <xf numFmtId="172" fontId="52" fillId="0" borderId="0" xfId="0" applyNumberFormat="1" applyFont="1" applyFill="1"/>
    <xf numFmtId="0" fontId="53" fillId="0" borderId="0" xfId="0" applyFont="1" applyFill="1"/>
    <xf numFmtId="178" fontId="11" fillId="0" borderId="0" xfId="0" applyNumberFormat="1" applyFont="1"/>
    <xf numFmtId="172" fontId="27" fillId="0" borderId="1" xfId="1" applyNumberFormat="1" applyFont="1" applyFill="1" applyBorder="1" applyAlignment="1" applyProtection="1">
      <alignment horizontal="center" vertical="center" wrapText="1"/>
      <protection locked="0"/>
    </xf>
    <xf numFmtId="172" fontId="27" fillId="0" borderId="37" xfId="1" applyNumberFormat="1" applyFont="1" applyFill="1" applyBorder="1" applyAlignment="1" applyProtection="1">
      <alignment horizontal="center" vertical="center" wrapText="1"/>
      <protection locked="0"/>
    </xf>
    <xf numFmtId="172" fontId="27" fillId="0" borderId="58" xfId="1" applyNumberFormat="1" applyFont="1" applyFill="1" applyBorder="1" applyAlignment="1" applyProtection="1">
      <alignment horizontal="center" vertical="center" wrapText="1"/>
      <protection locked="0"/>
    </xf>
    <xf numFmtId="172" fontId="4" fillId="0" borderId="0" xfId="0" applyNumberFormat="1" applyFont="1"/>
    <xf numFmtId="49" fontId="48" fillId="0" borderId="6" xfId="0" applyNumberFormat="1" applyFont="1" applyFill="1" applyBorder="1" applyAlignment="1">
      <alignment horizontal="center" vertical="center"/>
    </xf>
    <xf numFmtId="0" fontId="7" fillId="0" borderId="0" xfId="0" applyFont="1" applyFill="1"/>
    <xf numFmtId="0" fontId="7" fillId="0" borderId="0" xfId="0" applyFont="1" applyAlignment="1">
      <alignment horizontal="left"/>
    </xf>
    <xf numFmtId="0" fontId="4" fillId="0" borderId="53" xfId="0" applyFont="1" applyFill="1" applyBorder="1" applyAlignment="1">
      <alignment horizontal="left" vertical="center"/>
    </xf>
    <xf numFmtId="0" fontId="4" fillId="0" borderId="0" xfId="0" applyFont="1" applyFill="1" applyAlignment="1">
      <alignment horizontal="left" vertical="center"/>
    </xf>
    <xf numFmtId="0" fontId="4" fillId="0" borderId="52" xfId="0" applyFont="1" applyFill="1" applyBorder="1" applyAlignment="1">
      <alignment horizontal="left" vertical="center"/>
    </xf>
    <xf numFmtId="0" fontId="28" fillId="0" borderId="0" xfId="0" applyFont="1" applyFill="1" applyAlignment="1">
      <alignment horizontal="left"/>
    </xf>
    <xf numFmtId="0" fontId="32" fillId="2" borderId="11" xfId="0" applyFont="1" applyFill="1" applyBorder="1" applyAlignment="1" applyProtection="1">
      <alignment horizontal="center" vertical="center" wrapText="1"/>
    </xf>
    <xf numFmtId="0" fontId="32" fillId="2" borderId="27" xfId="0" applyFont="1" applyFill="1" applyBorder="1" applyAlignment="1" applyProtection="1">
      <alignment horizontal="center" vertical="center" wrapText="1"/>
    </xf>
    <xf numFmtId="2" fontId="32" fillId="2" borderId="15" xfId="0" applyNumberFormat="1" applyFont="1" applyFill="1" applyBorder="1" applyAlignment="1" applyProtection="1">
      <alignment horizontal="center" vertical="center" wrapText="1"/>
    </xf>
    <xf numFmtId="2" fontId="55" fillId="0" borderId="0" xfId="0" applyNumberFormat="1" applyFont="1"/>
    <xf numFmtId="176" fontId="7" fillId="2" borderId="56" xfId="0" applyNumberFormat="1" applyFont="1" applyFill="1" applyBorder="1" applyAlignment="1" applyProtection="1">
      <alignment horizontal="center" vertical="center" wrapText="1"/>
      <protection locked="0"/>
    </xf>
    <xf numFmtId="176" fontId="38" fillId="0" borderId="39" xfId="0" applyNumberFormat="1" applyFont="1" applyFill="1" applyBorder="1" applyAlignment="1" applyProtection="1">
      <alignment horizontal="center" vertical="center" wrapText="1"/>
      <protection locked="0"/>
    </xf>
    <xf numFmtId="176" fontId="9" fillId="0" borderId="39" xfId="0" applyNumberFormat="1" applyFont="1" applyFill="1" applyBorder="1" applyAlignment="1" applyProtection="1">
      <alignment horizontal="center" vertical="center" wrapText="1"/>
      <protection locked="0"/>
    </xf>
    <xf numFmtId="176" fontId="45" fillId="0" borderId="39" xfId="0" applyNumberFormat="1" applyFont="1" applyFill="1" applyBorder="1" applyAlignment="1" applyProtection="1">
      <alignment horizontal="center" vertical="center" wrapText="1"/>
      <protection locked="0"/>
    </xf>
    <xf numFmtId="176" fontId="10" fillId="2" borderId="41" xfId="0" applyNumberFormat="1" applyFont="1" applyFill="1" applyBorder="1" applyAlignment="1" applyProtection="1">
      <alignment horizontal="center" vertical="center" wrapText="1"/>
      <protection locked="0"/>
    </xf>
    <xf numFmtId="176" fontId="10" fillId="2" borderId="41" xfId="0" applyNumberFormat="1" applyFont="1" applyFill="1" applyBorder="1" applyAlignment="1">
      <alignment horizontal="center" vertical="center"/>
    </xf>
    <xf numFmtId="174" fontId="48" fillId="0" borderId="51" xfId="1" applyNumberFormat="1" applyFont="1" applyFill="1" applyBorder="1" applyAlignment="1" applyProtection="1">
      <alignment horizontal="center" vertical="center" wrapText="1"/>
      <protection locked="0"/>
    </xf>
    <xf numFmtId="174" fontId="38" fillId="0" borderId="51" xfId="0" applyNumberFormat="1" applyFont="1" applyFill="1" applyBorder="1" applyAlignment="1" applyProtection="1">
      <alignment horizontal="center" vertical="center" wrapText="1"/>
      <protection locked="0"/>
    </xf>
    <xf numFmtId="174" fontId="9" fillId="0" borderId="51" xfId="0" applyNumberFormat="1" applyFont="1" applyFill="1" applyBorder="1" applyAlignment="1" applyProtection="1">
      <alignment horizontal="center" vertical="center" wrapText="1"/>
      <protection locked="0"/>
    </xf>
    <xf numFmtId="174" fontId="45" fillId="0" borderId="48" xfId="1" applyNumberFormat="1" applyFont="1" applyFill="1" applyBorder="1" applyAlignment="1" applyProtection="1">
      <alignment horizontal="center" vertical="center" wrapText="1"/>
      <protection locked="0"/>
    </xf>
    <xf numFmtId="174" fontId="10" fillId="2" borderId="49" xfId="0" applyNumberFormat="1" applyFont="1" applyFill="1" applyBorder="1" applyAlignment="1" applyProtection="1">
      <alignment horizontal="center" vertical="center" wrapText="1"/>
    </xf>
    <xf numFmtId="174" fontId="38" fillId="0" borderId="43" xfId="0" applyNumberFormat="1" applyFont="1" applyFill="1" applyBorder="1" applyAlignment="1" applyProtection="1">
      <alignment horizontal="center" vertical="center" wrapText="1"/>
      <protection locked="0"/>
    </xf>
    <xf numFmtId="174" fontId="9" fillId="0" borderId="43" xfId="0" applyNumberFormat="1" applyFont="1" applyFill="1" applyBorder="1" applyAlignment="1" applyProtection="1">
      <alignment horizontal="center" vertical="center" wrapText="1"/>
      <protection locked="0"/>
    </xf>
    <xf numFmtId="174" fontId="10" fillId="2" borderId="41" xfId="0" applyNumberFormat="1" applyFont="1" applyFill="1" applyBorder="1" applyAlignment="1" applyProtection="1">
      <alignment horizontal="center" vertical="center" wrapText="1"/>
    </xf>
    <xf numFmtId="174" fontId="38" fillId="0" borderId="20" xfId="1" applyNumberFormat="1" applyFont="1" applyFill="1" applyBorder="1" applyAlignment="1" applyProtection="1">
      <alignment horizontal="center" vertical="center" wrapText="1"/>
      <protection locked="0"/>
    </xf>
    <xf numFmtId="174" fontId="48" fillId="0" borderId="20" xfId="1" applyNumberFormat="1" applyFont="1" applyFill="1" applyBorder="1" applyAlignment="1" applyProtection="1">
      <alignment horizontal="center" vertical="center" wrapText="1"/>
      <protection locked="0"/>
    </xf>
    <xf numFmtId="174" fontId="9" fillId="0" borderId="20" xfId="1" applyNumberFormat="1" applyFont="1" applyFill="1" applyBorder="1" applyAlignment="1" applyProtection="1">
      <alignment horizontal="center" vertical="center" wrapText="1"/>
      <protection locked="0"/>
    </xf>
    <xf numFmtId="174" fontId="45" fillId="0" borderId="20" xfId="0" applyNumberFormat="1" applyFont="1" applyFill="1" applyBorder="1" applyAlignment="1" applyProtection="1">
      <alignment horizontal="center" vertical="center" wrapText="1"/>
      <protection locked="0"/>
    </xf>
    <xf numFmtId="174" fontId="10" fillId="2" borderId="34" xfId="0" applyNumberFormat="1" applyFont="1" applyFill="1" applyBorder="1" applyAlignment="1" applyProtection="1">
      <alignment horizontal="center" vertical="center" wrapText="1"/>
      <protection locked="0"/>
    </xf>
    <xf numFmtId="174" fontId="48" fillId="0" borderId="42" xfId="1" applyNumberFormat="1" applyFont="1" applyFill="1" applyBorder="1" applyAlignment="1" applyProtection="1">
      <alignment horizontal="center" vertical="center" wrapText="1"/>
      <protection locked="0"/>
    </xf>
    <xf numFmtId="174" fontId="38" fillId="0" borderId="42" xfId="0" applyNumberFormat="1" applyFont="1" applyFill="1" applyBorder="1" applyAlignment="1" applyProtection="1">
      <alignment horizontal="center" vertical="center" wrapText="1"/>
      <protection locked="0"/>
    </xf>
    <xf numFmtId="174" fontId="9" fillId="0" borderId="42" xfId="0" applyNumberFormat="1" applyFont="1" applyFill="1" applyBorder="1" applyAlignment="1" applyProtection="1">
      <alignment horizontal="center" vertical="center" wrapText="1"/>
      <protection locked="0"/>
    </xf>
    <xf numFmtId="174" fontId="45" fillId="0" borderId="20" xfId="1" applyNumberFormat="1" applyFont="1" applyFill="1" applyBorder="1" applyAlignment="1" applyProtection="1">
      <alignment horizontal="center" vertical="center" wrapText="1"/>
      <protection locked="0"/>
    </xf>
    <xf numFmtId="174" fontId="10" fillId="2" borderId="34" xfId="0" applyNumberFormat="1" applyFont="1" applyFill="1" applyBorder="1" applyAlignment="1" applyProtection="1">
      <alignment horizontal="center" vertical="center" wrapText="1"/>
    </xf>
    <xf numFmtId="174" fontId="48" fillId="0" borderId="39" xfId="1" applyNumberFormat="1" applyFont="1" applyFill="1" applyBorder="1" applyAlignment="1" applyProtection="1">
      <alignment horizontal="center" vertical="center" wrapText="1"/>
      <protection locked="0"/>
    </xf>
    <xf numFmtId="174" fontId="45" fillId="0" borderId="39" xfId="1" applyNumberFormat="1" applyFont="1" applyFill="1" applyBorder="1" applyAlignment="1" applyProtection="1">
      <alignment horizontal="center" vertical="center" wrapText="1"/>
      <protection locked="0"/>
    </xf>
    <xf numFmtId="174" fontId="48" fillId="0" borderId="31" xfId="1" applyNumberFormat="1" applyFont="1" applyFill="1" applyBorder="1" applyAlignment="1" applyProtection="1">
      <alignment horizontal="center" vertical="center" wrapText="1"/>
      <protection locked="0"/>
    </xf>
    <xf numFmtId="174" fontId="38" fillId="0" borderId="31" xfId="1" applyNumberFormat="1" applyFont="1" applyFill="1" applyBorder="1" applyAlignment="1" applyProtection="1">
      <alignment horizontal="center" vertical="center" wrapText="1"/>
      <protection locked="0"/>
    </xf>
    <xf numFmtId="174" fontId="9" fillId="0" borderId="31" xfId="1" applyNumberFormat="1" applyFont="1" applyFill="1" applyBorder="1" applyAlignment="1" applyProtection="1">
      <alignment horizontal="center" vertical="center" wrapText="1"/>
      <protection locked="0"/>
    </xf>
    <xf numFmtId="174" fontId="45" fillId="0" borderId="31" xfId="1" applyNumberFormat="1" applyFont="1" applyFill="1" applyBorder="1" applyAlignment="1" applyProtection="1">
      <alignment horizontal="center" vertical="center" wrapText="1"/>
      <protection locked="0"/>
    </xf>
    <xf numFmtId="174" fontId="10" fillId="2" borderId="35" xfId="0" applyNumberFormat="1" applyFont="1" applyFill="1" applyBorder="1" applyAlignment="1" applyProtection="1">
      <alignment horizontal="center" vertical="center" wrapText="1"/>
    </xf>
    <xf numFmtId="174" fontId="48" fillId="0" borderId="44" xfId="1" applyNumberFormat="1" applyFont="1" applyFill="1" applyBorder="1" applyAlignment="1" applyProtection="1">
      <alignment horizontal="center" vertical="center" wrapText="1"/>
      <protection locked="0"/>
    </xf>
    <xf numFmtId="174" fontId="38" fillId="0" borderId="42" xfId="1" applyNumberFormat="1" applyFont="1" applyFill="1" applyBorder="1" applyAlignment="1" applyProtection="1">
      <alignment horizontal="center" vertical="center" wrapText="1"/>
      <protection locked="0"/>
    </xf>
    <xf numFmtId="174" fontId="38" fillId="0" borderId="44" xfId="1" applyNumberFormat="1" applyFont="1" applyFill="1" applyBorder="1" applyAlignment="1" applyProtection="1">
      <alignment horizontal="center" vertical="center" wrapText="1"/>
      <protection locked="0"/>
    </xf>
    <xf numFmtId="174" fontId="9" fillId="0" borderId="42" xfId="1" applyNumberFormat="1" applyFont="1" applyFill="1" applyBorder="1" applyAlignment="1" applyProtection="1">
      <alignment horizontal="center" vertical="center" wrapText="1"/>
      <protection locked="0"/>
    </xf>
    <xf numFmtId="174" fontId="9" fillId="0" borderId="44" xfId="1" applyNumberFormat="1" applyFont="1" applyFill="1" applyBorder="1" applyAlignment="1" applyProtection="1">
      <alignment horizontal="center" vertical="center" wrapText="1"/>
      <protection locked="0"/>
    </xf>
    <xf numFmtId="174" fontId="45" fillId="0" borderId="22" xfId="1" applyNumberFormat="1" applyFont="1" applyFill="1" applyBorder="1" applyAlignment="1" applyProtection="1">
      <alignment horizontal="center" vertical="center" wrapText="1"/>
      <protection locked="0"/>
    </xf>
    <xf numFmtId="174" fontId="32" fillId="2" borderId="12" xfId="0" applyNumberFormat="1" applyFont="1" applyFill="1" applyBorder="1" applyAlignment="1" applyProtection="1">
      <alignment horizontal="center" vertical="center" wrapText="1"/>
      <protection locked="0"/>
    </xf>
    <xf numFmtId="174" fontId="32" fillId="2" borderId="2" xfId="0" applyNumberFormat="1" applyFont="1" applyFill="1" applyBorder="1" applyAlignment="1" applyProtection="1">
      <alignment horizontal="center" vertical="center" wrapText="1"/>
      <protection locked="0"/>
    </xf>
    <xf numFmtId="174" fontId="30" fillId="0" borderId="21" xfId="0" applyNumberFormat="1" applyFont="1" applyFill="1" applyBorder="1" applyAlignment="1" applyProtection="1">
      <alignment horizontal="center" vertical="center" wrapText="1"/>
      <protection locked="0"/>
    </xf>
    <xf numFmtId="0" fontId="9" fillId="0" borderId="26" xfId="0" applyNumberFormat="1" applyFont="1" applyFill="1" applyBorder="1" applyAlignment="1" applyProtection="1">
      <alignment horizontal="left" vertical="center" wrapText="1"/>
      <protection locked="0"/>
    </xf>
    <xf numFmtId="174" fontId="30" fillId="0" borderId="5" xfId="0" applyNumberFormat="1" applyFont="1" applyFill="1" applyBorder="1" applyAlignment="1" applyProtection="1">
      <alignment horizontal="center" vertical="center" wrapText="1"/>
      <protection locked="0"/>
    </xf>
    <xf numFmtId="174" fontId="33" fillId="0" borderId="21" xfId="1" applyNumberFormat="1" applyFont="1" applyFill="1" applyBorder="1" applyAlignment="1" applyProtection="1">
      <alignment horizontal="center" vertical="center" wrapText="1"/>
      <protection locked="0"/>
    </xf>
    <xf numFmtId="174" fontId="33" fillId="0" borderId="20" xfId="1" applyNumberFormat="1" applyFont="1" applyFill="1" applyBorder="1" applyAlignment="1" applyProtection="1">
      <alignment horizontal="center" vertical="center" wrapText="1"/>
      <protection locked="0"/>
    </xf>
    <xf numFmtId="174" fontId="30" fillId="0" borderId="20" xfId="0" applyNumberFormat="1" applyFont="1" applyFill="1" applyBorder="1" applyAlignment="1" applyProtection="1">
      <alignment horizontal="center" vertical="center" wrapText="1"/>
      <protection locked="0"/>
    </xf>
    <xf numFmtId="174" fontId="33" fillId="0" borderId="25" xfId="1" applyNumberFormat="1" applyFont="1" applyFill="1" applyBorder="1" applyAlignment="1" applyProtection="1">
      <alignment vertical="center" wrapText="1"/>
      <protection locked="0"/>
    </xf>
    <xf numFmtId="174" fontId="45" fillId="0" borderId="39" xfId="0" applyNumberFormat="1" applyFont="1" applyFill="1" applyBorder="1" applyAlignment="1" applyProtection="1">
      <alignment horizontal="center" vertical="center" wrapText="1"/>
      <protection locked="0"/>
    </xf>
    <xf numFmtId="174" fontId="10" fillId="2" borderId="35" xfId="0" applyNumberFormat="1" applyFont="1" applyFill="1" applyBorder="1" applyAlignment="1" applyProtection="1">
      <alignment horizontal="center" vertical="center" wrapText="1"/>
      <protection locked="0"/>
    </xf>
    <xf numFmtId="174" fontId="10" fillId="2" borderId="49" xfId="0" applyNumberFormat="1" applyFont="1" applyFill="1" applyBorder="1" applyAlignment="1" applyProtection="1">
      <alignment horizontal="center" vertical="center" wrapText="1"/>
      <protection locked="0"/>
    </xf>
    <xf numFmtId="174" fontId="10" fillId="2" borderId="14" xfId="0" applyNumberFormat="1" applyFont="1" applyFill="1" applyBorder="1" applyAlignment="1" applyProtection="1">
      <alignment horizontal="center" vertical="center" wrapText="1"/>
      <protection locked="0"/>
    </xf>
    <xf numFmtId="174" fontId="10" fillId="2" borderId="41" xfId="0" applyNumberFormat="1" applyFont="1" applyFill="1" applyBorder="1" applyAlignment="1" applyProtection="1">
      <alignment horizontal="center" vertical="center" wrapText="1"/>
      <protection locked="0"/>
    </xf>
    <xf numFmtId="174" fontId="7" fillId="2" borderId="57" xfId="0" applyNumberFormat="1" applyFont="1" applyFill="1" applyBorder="1" applyAlignment="1" applyProtection="1">
      <alignment horizontal="center" vertical="center" wrapText="1"/>
      <protection locked="0"/>
    </xf>
    <xf numFmtId="174" fontId="7" fillId="2" borderId="64" xfId="0" applyNumberFormat="1" applyFont="1" applyFill="1" applyBorder="1" applyAlignment="1" applyProtection="1">
      <alignment horizontal="center" vertical="center" wrapText="1"/>
      <protection locked="0"/>
    </xf>
    <xf numFmtId="174" fontId="7" fillId="2" borderId="41" xfId="0" applyNumberFormat="1" applyFont="1" applyFill="1" applyBorder="1" applyAlignment="1" applyProtection="1">
      <alignment horizontal="center" vertical="center" wrapText="1"/>
      <protection locked="0"/>
    </xf>
    <xf numFmtId="174" fontId="7" fillId="2" borderId="34" xfId="0" applyNumberFormat="1" applyFont="1" applyFill="1" applyBorder="1" applyAlignment="1" applyProtection="1">
      <alignment horizontal="center" vertical="center" wrapText="1"/>
      <protection locked="0"/>
    </xf>
    <xf numFmtId="172" fontId="7" fillId="2" borderId="34" xfId="0" applyNumberFormat="1" applyFont="1" applyFill="1" applyBorder="1" applyAlignment="1" applyProtection="1">
      <alignment horizontal="center" vertical="center" wrapText="1"/>
      <protection locked="0"/>
    </xf>
    <xf numFmtId="174" fontId="7" fillId="2" borderId="35" xfId="0" applyNumberFormat="1" applyFont="1" applyFill="1" applyBorder="1" applyAlignment="1" applyProtection="1">
      <alignment horizontal="center" vertical="center" wrapText="1"/>
      <protection locked="0"/>
    </xf>
    <xf numFmtId="0" fontId="58" fillId="0" borderId="0" xfId="0" applyFont="1"/>
    <xf numFmtId="172" fontId="58" fillId="0" borderId="0" xfId="0" applyNumberFormat="1" applyFont="1"/>
    <xf numFmtId="172" fontId="33" fillId="0" borderId="21" xfId="1" applyNumberFormat="1" applyFont="1" applyFill="1" applyBorder="1" applyAlignment="1" applyProtection="1">
      <alignment horizontal="center" vertical="center" wrapText="1"/>
      <protection locked="0"/>
    </xf>
    <xf numFmtId="173" fontId="4" fillId="0" borderId="0" xfId="0" applyNumberFormat="1" applyFont="1"/>
    <xf numFmtId="49" fontId="38" fillId="0" borderId="1" xfId="0" applyNumberFormat="1" applyFont="1" applyFill="1" applyBorder="1" applyAlignment="1">
      <alignment horizontal="center" vertical="center"/>
    </xf>
    <xf numFmtId="0" fontId="38" fillId="0" borderId="36" xfId="0" applyNumberFormat="1" applyFont="1" applyFill="1" applyBorder="1" applyAlignment="1" applyProtection="1">
      <alignment vertical="center" wrapText="1"/>
      <protection locked="0"/>
    </xf>
    <xf numFmtId="176" fontId="38" fillId="0" borderId="59" xfId="0" applyNumberFormat="1" applyFont="1" applyFill="1" applyBorder="1" applyAlignment="1" applyProtection="1">
      <alignment horizontal="center" vertical="center" wrapText="1"/>
      <protection locked="0"/>
    </xf>
    <xf numFmtId="174" fontId="38" fillId="0" borderId="60" xfId="0" applyNumberFormat="1" applyFont="1" applyFill="1" applyBorder="1" applyAlignment="1" applyProtection="1">
      <alignment horizontal="center" vertical="center" wrapText="1"/>
      <protection locked="0"/>
    </xf>
    <xf numFmtId="174" fontId="38" fillId="0" borderId="60" xfId="1" applyNumberFormat="1" applyFont="1" applyFill="1" applyBorder="1" applyAlignment="1" applyProtection="1">
      <alignment horizontal="center" vertical="center" wrapText="1"/>
      <protection locked="0"/>
    </xf>
    <xf numFmtId="174" fontId="38" fillId="0" borderId="61" xfId="1" applyNumberFormat="1" applyFont="1" applyFill="1" applyBorder="1" applyAlignment="1" applyProtection="1">
      <alignment horizontal="center" vertical="center" wrapText="1"/>
      <protection locked="0"/>
    </xf>
    <xf numFmtId="174" fontId="38" fillId="0" borderId="50" xfId="1" applyNumberFormat="1" applyFont="1" applyFill="1" applyBorder="1" applyAlignment="1" applyProtection="1">
      <alignment horizontal="center" vertical="center" wrapText="1"/>
      <protection locked="0"/>
    </xf>
    <xf numFmtId="174" fontId="38" fillId="0" borderId="29" xfId="1" applyNumberFormat="1" applyFont="1" applyFill="1" applyBorder="1" applyAlignment="1" applyProtection="1">
      <alignment horizontal="center" vertical="center" wrapText="1"/>
      <protection locked="0"/>
    </xf>
    <xf numFmtId="174" fontId="38" fillId="0" borderId="30" xfId="1" applyNumberFormat="1" applyFont="1" applyFill="1" applyBorder="1" applyAlignment="1" applyProtection="1">
      <alignment horizontal="center" vertical="center" wrapText="1"/>
      <protection locked="0"/>
    </xf>
    <xf numFmtId="174" fontId="38" fillId="0" borderId="38" xfId="1" applyNumberFormat="1" applyFont="1" applyFill="1" applyBorder="1" applyAlignment="1" applyProtection="1">
      <alignment horizontal="center" vertical="center" wrapText="1"/>
      <protection locked="0"/>
    </xf>
    <xf numFmtId="174" fontId="38" fillId="0" borderId="54" xfId="1" applyNumberFormat="1" applyFont="1" applyFill="1" applyBorder="1" applyAlignment="1" applyProtection="1">
      <alignment horizontal="center" vertical="center" wrapText="1"/>
      <protection locked="0"/>
    </xf>
    <xf numFmtId="172" fontId="38" fillId="0" borderId="29" xfId="1" applyNumberFormat="1" applyFont="1" applyFill="1" applyBorder="1" applyAlignment="1" applyProtection="1">
      <alignment horizontal="center" vertical="center" wrapText="1"/>
      <protection locked="0"/>
    </xf>
    <xf numFmtId="49" fontId="38" fillId="0" borderId="6" xfId="0" applyNumberFormat="1" applyFont="1" applyFill="1" applyBorder="1" applyAlignment="1">
      <alignment horizontal="center" vertical="center"/>
    </xf>
    <xf numFmtId="0" fontId="38" fillId="0" borderId="23" xfId="0" applyNumberFormat="1" applyFont="1" applyFill="1" applyBorder="1" applyAlignment="1" applyProtection="1">
      <alignment vertical="center" wrapText="1"/>
      <protection locked="0"/>
    </xf>
    <xf numFmtId="174" fontId="38" fillId="0" borderId="20" xfId="0" applyNumberFormat="1" applyFont="1" applyFill="1" applyBorder="1" applyAlignment="1" applyProtection="1">
      <alignment horizontal="center" vertical="center" wrapText="1"/>
      <protection locked="0"/>
    </xf>
    <xf numFmtId="174" fontId="38" fillId="0" borderId="48" xfId="1" applyNumberFormat="1" applyFont="1" applyFill="1" applyBorder="1" applyAlignment="1" applyProtection="1">
      <alignment horizontal="center" vertical="center" wrapText="1"/>
      <protection locked="0"/>
    </xf>
    <xf numFmtId="174" fontId="38" fillId="0" borderId="39" xfId="1" applyNumberFormat="1" applyFont="1" applyFill="1" applyBorder="1" applyAlignment="1" applyProtection="1">
      <alignment horizontal="center" vertical="center" wrapText="1"/>
      <protection locked="0"/>
    </xf>
    <xf numFmtId="174" fontId="38" fillId="0" borderId="22" xfId="1" applyNumberFormat="1" applyFont="1" applyFill="1" applyBorder="1" applyAlignment="1" applyProtection="1">
      <alignment horizontal="center" vertical="center" wrapText="1"/>
      <protection locked="0"/>
    </xf>
    <xf numFmtId="174" fontId="38" fillId="0" borderId="39" xfId="0" applyNumberFormat="1" applyFont="1" applyFill="1" applyBorder="1" applyAlignment="1" applyProtection="1">
      <alignment horizontal="center" vertical="center" wrapText="1"/>
      <protection locked="0"/>
    </xf>
    <xf numFmtId="172" fontId="38" fillId="0" borderId="20" xfId="0" applyNumberFormat="1" applyFont="1" applyFill="1" applyBorder="1" applyAlignment="1" applyProtection="1">
      <alignment horizontal="center" vertical="center" wrapText="1"/>
      <protection locked="0"/>
    </xf>
    <xf numFmtId="174" fontId="38" fillId="0" borderId="48" xfId="0" applyNumberFormat="1" applyFont="1" applyFill="1" applyBorder="1" applyAlignment="1" applyProtection="1">
      <alignment horizontal="center" vertical="center" wrapText="1"/>
      <protection locked="0"/>
    </xf>
    <xf numFmtId="176" fontId="38" fillId="0" borderId="43" xfId="0" applyNumberFormat="1" applyFont="1" applyFill="1" applyBorder="1" applyAlignment="1" applyProtection="1">
      <alignment horizontal="center" vertical="center" wrapText="1"/>
      <protection locked="0"/>
    </xf>
    <xf numFmtId="174" fontId="38" fillId="0" borderId="43" xfId="1" applyNumberFormat="1" applyFont="1" applyFill="1" applyBorder="1" applyAlignment="1" applyProtection="1">
      <alignment horizontal="center" vertical="center" wrapText="1"/>
      <protection locked="0"/>
    </xf>
    <xf numFmtId="174" fontId="38" fillId="0" borderId="55" xfId="1" applyNumberFormat="1" applyFont="1" applyFill="1" applyBorder="1" applyAlignment="1" applyProtection="1">
      <alignment horizontal="center" vertical="center" wrapText="1"/>
      <protection locked="0"/>
    </xf>
    <xf numFmtId="0" fontId="38" fillId="0" borderId="5" xfId="0" applyNumberFormat="1" applyFont="1" applyFill="1" applyBorder="1" applyAlignment="1" applyProtection="1">
      <alignment horizontal="left" vertical="center" wrapText="1"/>
      <protection locked="0"/>
    </xf>
    <xf numFmtId="174" fontId="9" fillId="0" borderId="20" xfId="0" applyNumberFormat="1" applyFont="1" applyFill="1" applyBorder="1" applyAlignment="1" applyProtection="1">
      <alignment horizontal="center" vertical="center" wrapText="1"/>
      <protection locked="0"/>
    </xf>
    <xf numFmtId="174" fontId="9" fillId="0" borderId="39" xfId="1" applyNumberFormat="1" applyFont="1" applyFill="1" applyBorder="1" applyAlignment="1" applyProtection="1">
      <alignment horizontal="center" vertical="center" wrapText="1"/>
      <protection locked="0"/>
    </xf>
    <xf numFmtId="174" fontId="9" fillId="0" borderId="39" xfId="0" applyNumberFormat="1" applyFont="1" applyFill="1" applyBorder="1" applyAlignment="1" applyProtection="1">
      <alignment horizontal="center" vertical="center" wrapText="1"/>
      <protection locked="0"/>
    </xf>
    <xf numFmtId="172" fontId="9" fillId="0" borderId="20"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left" vertical="center" wrapText="1"/>
      <protection locked="0"/>
    </xf>
    <xf numFmtId="176" fontId="38" fillId="0" borderId="45" xfId="0" applyNumberFormat="1" applyFont="1" applyFill="1" applyBorder="1" applyAlignment="1" applyProtection="1">
      <alignment horizontal="center" vertical="center" wrapText="1"/>
      <protection locked="0"/>
    </xf>
    <xf numFmtId="174" fontId="38" fillId="0" borderId="46" xfId="0" applyNumberFormat="1" applyFont="1" applyFill="1" applyBorder="1" applyAlignment="1" applyProtection="1">
      <alignment horizontal="center" vertical="center" wrapText="1"/>
      <protection locked="0"/>
    </xf>
    <xf numFmtId="174" fontId="38" fillId="0" borderId="46" xfId="1" applyNumberFormat="1" applyFont="1" applyFill="1" applyBorder="1" applyAlignment="1" applyProtection="1">
      <alignment horizontal="center" vertical="center" wrapText="1"/>
      <protection locked="0"/>
    </xf>
    <xf numFmtId="174" fontId="38" fillId="0" borderId="47" xfId="1" applyNumberFormat="1" applyFont="1" applyFill="1" applyBorder="1" applyAlignment="1" applyProtection="1">
      <alignment horizontal="center" vertical="center" wrapText="1"/>
      <protection locked="0"/>
    </xf>
    <xf numFmtId="174" fontId="57" fillId="0" borderId="39" xfId="1" applyNumberFormat="1" applyFont="1" applyFill="1" applyBorder="1" applyAlignment="1" applyProtection="1">
      <alignment horizontal="center" vertical="center" wrapText="1"/>
      <protection locked="0"/>
    </xf>
    <xf numFmtId="174" fontId="57" fillId="0" borderId="20" xfId="1" applyNumberFormat="1" applyFont="1" applyFill="1" applyBorder="1" applyAlignment="1" applyProtection="1">
      <alignment horizontal="center" vertical="center" wrapText="1"/>
      <protection locked="0"/>
    </xf>
    <xf numFmtId="174" fontId="57" fillId="0" borderId="31" xfId="1" applyNumberFormat="1" applyFont="1" applyFill="1" applyBorder="1" applyAlignment="1" applyProtection="1">
      <alignment horizontal="center" vertical="center" wrapText="1"/>
      <protection locked="0"/>
    </xf>
    <xf numFmtId="174" fontId="38" fillId="0" borderId="63" xfId="1" applyNumberFormat="1" applyFont="1" applyFill="1" applyBorder="1" applyAlignment="1" applyProtection="1">
      <alignment horizontal="center" vertical="center" wrapText="1"/>
      <protection locked="0"/>
    </xf>
    <xf numFmtId="174" fontId="38" fillId="0" borderId="19" xfId="1" applyNumberFormat="1" applyFont="1" applyFill="1" applyBorder="1" applyAlignment="1" applyProtection="1">
      <alignment horizontal="center" vertical="center" wrapText="1"/>
      <protection locked="0"/>
    </xf>
    <xf numFmtId="174" fontId="38" fillId="0" borderId="59" xfId="1" applyNumberFormat="1" applyFont="1" applyFill="1" applyBorder="1" applyAlignment="1" applyProtection="1">
      <alignment horizontal="center" vertical="center" wrapText="1"/>
      <protection locked="0"/>
    </xf>
    <xf numFmtId="172" fontId="38" fillId="0" borderId="60" xfId="1" applyNumberFormat="1" applyFont="1" applyFill="1" applyBorder="1" applyAlignment="1" applyProtection="1">
      <alignment horizontal="center" vertical="center" wrapText="1"/>
      <protection locked="0"/>
    </xf>
    <xf numFmtId="49" fontId="38" fillId="0" borderId="28" xfId="0" applyNumberFormat="1" applyFont="1" applyFill="1" applyBorder="1" applyAlignment="1">
      <alignment horizontal="center" vertical="center"/>
    </xf>
    <xf numFmtId="0" fontId="38" fillId="0" borderId="17" xfId="0" applyNumberFormat="1" applyFont="1" applyFill="1" applyBorder="1" applyAlignment="1" applyProtection="1">
      <alignment horizontal="left" vertical="center" wrapText="1"/>
      <protection locked="0"/>
    </xf>
    <xf numFmtId="0" fontId="38" fillId="0" borderId="36" xfId="0" applyNumberFormat="1" applyFont="1" applyFill="1" applyBorder="1" applyAlignment="1" applyProtection="1">
      <alignment horizontal="left" vertical="center" wrapText="1"/>
      <protection locked="0"/>
    </xf>
    <xf numFmtId="176" fontId="38" fillId="0" borderId="38" xfId="1" applyNumberFormat="1" applyFont="1" applyFill="1" applyBorder="1" applyAlignment="1" applyProtection="1">
      <alignment horizontal="center" vertical="center" wrapText="1"/>
      <protection locked="0"/>
    </xf>
    <xf numFmtId="172" fontId="38" fillId="0" borderId="29" xfId="0" applyNumberFormat="1" applyFont="1" applyFill="1" applyBorder="1" applyAlignment="1" applyProtection="1">
      <alignment horizontal="center" vertical="center" wrapText="1"/>
      <protection locked="0"/>
    </xf>
    <xf numFmtId="0" fontId="48" fillId="0" borderId="23" xfId="0" applyNumberFormat="1" applyFont="1" applyFill="1" applyBorder="1" applyAlignment="1" applyProtection="1">
      <alignment horizontal="left" vertical="center" wrapText="1"/>
      <protection locked="0"/>
    </xf>
    <xf numFmtId="176" fontId="48" fillId="0" borderId="39" xfId="0" applyNumberFormat="1" applyFont="1" applyFill="1" applyBorder="1" applyAlignment="1" applyProtection="1">
      <alignment horizontal="center" vertical="center" wrapText="1"/>
      <protection locked="0"/>
    </xf>
    <xf numFmtId="174" fontId="48" fillId="0" borderId="20" xfId="0" applyNumberFormat="1" applyFont="1" applyFill="1" applyBorder="1" applyAlignment="1" applyProtection="1">
      <alignment horizontal="center" vertical="center" wrapText="1"/>
      <protection locked="0"/>
    </xf>
    <xf numFmtId="174" fontId="48" fillId="0" borderId="39" xfId="0" applyNumberFormat="1" applyFont="1" applyFill="1" applyBorder="1" applyAlignment="1" applyProtection="1">
      <alignment horizontal="center" vertical="center" wrapText="1"/>
      <protection locked="0"/>
    </xf>
    <xf numFmtId="172" fontId="48" fillId="0" borderId="20" xfId="0" applyNumberFormat="1" applyFont="1" applyFill="1" applyBorder="1" applyAlignment="1" applyProtection="1">
      <alignment horizontal="center" vertical="center" wrapText="1"/>
      <protection locked="0"/>
    </xf>
    <xf numFmtId="0" fontId="38" fillId="0" borderId="23" xfId="0" applyNumberFormat="1" applyFont="1" applyFill="1" applyBorder="1" applyAlignment="1" applyProtection="1">
      <alignment horizontal="left" vertical="center" wrapText="1"/>
      <protection locked="0"/>
    </xf>
    <xf numFmtId="174" fontId="48" fillId="0" borderId="48" xfId="0" applyNumberFormat="1" applyFont="1" applyFill="1" applyBorder="1" applyAlignment="1" applyProtection="1">
      <alignment horizontal="center" vertical="center" wrapText="1"/>
      <protection locked="0"/>
    </xf>
    <xf numFmtId="174" fontId="48" fillId="0" borderId="43" xfId="0" applyNumberFormat="1" applyFont="1" applyFill="1" applyBorder="1" applyAlignment="1" applyProtection="1">
      <alignment horizontal="center" vertical="center" wrapText="1"/>
      <protection locked="0"/>
    </xf>
    <xf numFmtId="174" fontId="48" fillId="0" borderId="42" xfId="0" applyNumberFormat="1" applyFont="1" applyFill="1" applyBorder="1" applyAlignment="1" applyProtection="1">
      <alignment horizontal="center" vertical="center" wrapText="1"/>
      <protection locked="0"/>
    </xf>
    <xf numFmtId="172" fontId="48" fillId="0" borderId="42" xfId="0" applyNumberFormat="1" applyFont="1" applyFill="1" applyBorder="1" applyAlignment="1" applyProtection="1">
      <alignment horizontal="center" vertical="center" wrapText="1"/>
      <protection locked="0"/>
    </xf>
    <xf numFmtId="174" fontId="38" fillId="0" borderId="52" xfId="1" applyNumberFormat="1" applyFont="1" applyFill="1" applyBorder="1" applyAlignment="1" applyProtection="1">
      <alignment horizontal="center" vertical="center" wrapText="1"/>
      <protection locked="0"/>
    </xf>
    <xf numFmtId="174" fontId="38" fillId="0" borderId="53" xfId="1" applyNumberFormat="1" applyFont="1" applyFill="1" applyBorder="1" applyAlignment="1" applyProtection="1">
      <alignment horizontal="center" vertical="center" wrapText="1"/>
      <protection locked="0"/>
    </xf>
    <xf numFmtId="174" fontId="38" fillId="0" borderId="45" xfId="1" applyNumberFormat="1" applyFont="1" applyFill="1" applyBorder="1" applyAlignment="1" applyProtection="1">
      <alignment horizontal="center" vertical="center" wrapText="1"/>
      <protection locked="0"/>
    </xf>
    <xf numFmtId="174" fontId="38" fillId="0" borderId="45" xfId="0" applyNumberFormat="1" applyFont="1" applyFill="1" applyBorder="1" applyAlignment="1" applyProtection="1">
      <alignment horizontal="center" vertical="center" wrapText="1"/>
      <protection locked="0"/>
    </xf>
    <xf numFmtId="172" fontId="38" fillId="0" borderId="46" xfId="0" applyNumberFormat="1" applyFont="1" applyFill="1" applyBorder="1" applyAlignment="1" applyProtection="1">
      <alignment horizontal="center" vertical="center" wrapText="1"/>
      <protection locked="0"/>
    </xf>
    <xf numFmtId="0" fontId="38" fillId="0" borderId="0" xfId="0" applyNumberFormat="1" applyFont="1" applyFill="1" applyBorder="1" applyAlignment="1" applyProtection="1">
      <alignment horizontal="left" vertical="center" wrapText="1"/>
      <protection locked="0"/>
    </xf>
    <xf numFmtId="49" fontId="9" fillId="0" borderId="26" xfId="0" applyNumberFormat="1" applyFont="1" applyFill="1" applyBorder="1" applyAlignment="1">
      <alignment horizontal="center" vertical="center"/>
    </xf>
    <xf numFmtId="0" fontId="38" fillId="0" borderId="1" xfId="0" applyNumberFormat="1" applyFont="1" applyFill="1" applyBorder="1" applyAlignment="1" applyProtection="1">
      <alignment vertical="center" wrapText="1"/>
      <protection locked="0"/>
    </xf>
    <xf numFmtId="174" fontId="32" fillId="0" borderId="21" xfId="0" applyNumberFormat="1" applyFont="1" applyFill="1" applyBorder="1" applyAlignment="1" applyProtection="1">
      <alignment horizontal="center" vertical="center" wrapText="1"/>
      <protection locked="0"/>
    </xf>
    <xf numFmtId="174" fontId="32" fillId="0" borderId="5" xfId="0" applyNumberFormat="1" applyFont="1" applyFill="1" applyBorder="1" applyAlignment="1" applyProtection="1">
      <alignment horizontal="center" vertical="center" wrapText="1"/>
      <protection locked="0"/>
    </xf>
    <xf numFmtId="174" fontId="29" fillId="0" borderId="29" xfId="1" applyNumberFormat="1" applyFont="1" applyFill="1" applyBorder="1" applyAlignment="1" applyProtection="1">
      <alignment horizontal="center" vertical="center" wrapText="1"/>
      <protection locked="0"/>
    </xf>
    <xf numFmtId="174" fontId="29" fillId="0" borderId="21" xfId="1" applyNumberFormat="1" applyFont="1" applyFill="1" applyBorder="1" applyAlignment="1" applyProtection="1">
      <alignment horizontal="center" vertical="center" wrapText="1"/>
      <protection locked="0"/>
    </xf>
    <xf numFmtId="174" fontId="29" fillId="0" borderId="6" xfId="1" applyNumberFormat="1" applyFont="1" applyFill="1" applyBorder="1" applyAlignment="1" applyProtection="1">
      <alignment horizontal="center" vertical="center" wrapText="1"/>
      <protection locked="0"/>
    </xf>
    <xf numFmtId="0" fontId="34" fillId="0" borderId="0" xfId="0" applyFont="1" applyFill="1"/>
    <xf numFmtId="0" fontId="38" fillId="0" borderId="6" xfId="0" applyNumberFormat="1" applyFont="1" applyFill="1" applyBorder="1" applyAlignment="1" applyProtection="1">
      <alignment vertical="center" wrapText="1"/>
      <protection locked="0"/>
    </xf>
    <xf numFmtId="174" fontId="29" fillId="0" borderId="20" xfId="1" applyNumberFormat="1" applyFont="1" applyFill="1" applyBorder="1" applyAlignment="1" applyProtection="1">
      <alignment horizontal="center" vertical="center" wrapText="1"/>
      <protection locked="0"/>
    </xf>
    <xf numFmtId="0" fontId="38" fillId="0" borderId="28" xfId="0" applyNumberFormat="1" applyFont="1" applyFill="1" applyBorder="1" applyAlignment="1" applyProtection="1">
      <alignment horizontal="left" vertical="center" wrapText="1"/>
      <protection locked="0"/>
    </xf>
    <xf numFmtId="174" fontId="29" fillId="0" borderId="60" xfId="1" applyNumberFormat="1" applyFont="1" applyFill="1" applyBorder="1" applyAlignment="1" applyProtection="1">
      <alignment horizontal="center" vertical="center" wrapText="1"/>
      <protection locked="0"/>
    </xf>
    <xf numFmtId="174" fontId="32" fillId="0" borderId="20" xfId="0" applyNumberFormat="1" applyFont="1" applyFill="1" applyBorder="1" applyAlignment="1" applyProtection="1">
      <alignment horizontal="center" vertical="center" wrapText="1"/>
      <protection locked="0"/>
    </xf>
    <xf numFmtId="174" fontId="29" fillId="0" borderId="42" xfId="1"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left" vertical="center" wrapText="1"/>
      <protection locked="0"/>
    </xf>
    <xf numFmtId="0" fontId="38" fillId="0" borderId="37" xfId="0" applyNumberFormat="1" applyFont="1" applyFill="1" applyBorder="1" applyAlignment="1" applyProtection="1">
      <alignment horizontal="left" vertical="center" wrapText="1"/>
      <protection locked="0"/>
    </xf>
    <xf numFmtId="0" fontId="38" fillId="0" borderId="1" xfId="0" applyNumberFormat="1" applyFont="1" applyFill="1" applyBorder="1" applyAlignment="1" applyProtection="1">
      <alignment horizontal="left" vertical="center" wrapText="1"/>
      <protection locked="0"/>
    </xf>
    <xf numFmtId="174" fontId="32" fillId="0" borderId="18" xfId="0" applyNumberFormat="1" applyFont="1" applyFill="1" applyBorder="1" applyAlignment="1" applyProtection="1">
      <alignment horizontal="center" vertical="center" wrapText="1"/>
      <protection locked="0"/>
    </xf>
    <xf numFmtId="174" fontId="32" fillId="0" borderId="17" xfId="0" applyNumberFormat="1" applyFont="1" applyFill="1" applyBorder="1" applyAlignment="1" applyProtection="1">
      <alignment horizontal="center" vertical="center" wrapText="1"/>
      <protection locked="0"/>
    </xf>
    <xf numFmtId="174" fontId="29" fillId="0" borderId="18" xfId="1" applyNumberFormat="1" applyFont="1" applyFill="1" applyBorder="1" applyAlignment="1" applyProtection="1">
      <alignment horizontal="center" vertical="center" wrapText="1"/>
      <protection locked="0"/>
    </xf>
    <xf numFmtId="174" fontId="29" fillId="0" borderId="28" xfId="1" applyNumberFormat="1" applyFont="1" applyFill="1" applyBorder="1" applyAlignment="1" applyProtection="1">
      <alignment horizontal="center" vertical="center" wrapText="1"/>
      <protection locked="0"/>
    </xf>
    <xf numFmtId="174" fontId="29" fillId="0" borderId="17" xfId="1" applyNumberFormat="1" applyFont="1" applyFill="1" applyBorder="1" applyAlignment="1" applyProtection="1">
      <alignment horizontal="center" vertical="center" wrapText="1"/>
      <protection locked="0"/>
    </xf>
    <xf numFmtId="49" fontId="38" fillId="0" borderId="37" xfId="0" applyNumberFormat="1" applyFont="1" applyFill="1" applyBorder="1" applyAlignment="1">
      <alignment horizontal="center" vertical="center"/>
    </xf>
    <xf numFmtId="174" fontId="32" fillId="0" borderId="65" xfId="0" applyNumberFormat="1" applyFont="1" applyFill="1" applyBorder="1" applyAlignment="1" applyProtection="1">
      <alignment horizontal="center" vertical="center" wrapText="1"/>
      <protection locked="0"/>
    </xf>
    <xf numFmtId="174" fontId="32" fillId="0" borderId="66" xfId="0" applyNumberFormat="1" applyFont="1" applyFill="1" applyBorder="1" applyAlignment="1" applyProtection="1">
      <alignment horizontal="center" vertical="center" wrapText="1"/>
      <protection locked="0"/>
    </xf>
    <xf numFmtId="174" fontId="29" fillId="0" borderId="32" xfId="1" applyNumberFormat="1" applyFont="1" applyFill="1" applyBorder="1" applyAlignment="1" applyProtection="1">
      <alignment horizontal="center" vertical="center" wrapText="1"/>
      <protection locked="0"/>
    </xf>
    <xf numFmtId="174" fontId="29" fillId="0" borderId="65" xfId="1" applyNumberFormat="1" applyFont="1" applyFill="1" applyBorder="1" applyAlignment="1" applyProtection="1">
      <alignment horizontal="center" vertical="center" wrapText="1"/>
      <protection locked="0"/>
    </xf>
    <xf numFmtId="174" fontId="29" fillId="0" borderId="37" xfId="1" applyNumberFormat="1" applyFont="1" applyFill="1" applyBorder="1" applyAlignment="1" applyProtection="1">
      <alignment horizontal="center" vertical="center" wrapText="1"/>
      <protection locked="0"/>
    </xf>
    <xf numFmtId="0" fontId="29" fillId="2" borderId="2" xfId="0" applyNumberFormat="1" applyFont="1" applyFill="1" applyBorder="1" applyAlignment="1" applyProtection="1">
      <alignment horizontal="center" vertical="center" wrapText="1"/>
      <protection locked="0"/>
    </xf>
    <xf numFmtId="0" fontId="29" fillId="2" borderId="2" xfId="0" applyNumberFormat="1" applyFont="1" applyFill="1" applyBorder="1" applyAlignment="1" applyProtection="1">
      <alignment vertical="center" wrapText="1"/>
      <protection locked="0"/>
    </xf>
    <xf numFmtId="0" fontId="30" fillId="2" borderId="0" xfId="0" applyFont="1" applyFill="1"/>
    <xf numFmtId="0" fontId="32" fillId="2" borderId="2" xfId="0" applyNumberFormat="1" applyFont="1" applyFill="1" applyBorder="1" applyAlignment="1" applyProtection="1">
      <alignment horizontal="center" vertical="center" wrapText="1"/>
      <protection locked="0"/>
    </xf>
    <xf numFmtId="0" fontId="32" fillId="2" borderId="2" xfId="0" applyNumberFormat="1" applyFont="1" applyFill="1" applyBorder="1" applyAlignment="1" applyProtection="1">
      <alignment vertical="center" wrapText="1"/>
      <protection locked="0"/>
    </xf>
    <xf numFmtId="49" fontId="9" fillId="0" borderId="6" xfId="0" applyNumberFormat="1" applyFont="1" applyFill="1" applyBorder="1" applyAlignment="1">
      <alignment horizontal="center" vertical="center"/>
    </xf>
    <xf numFmtId="49" fontId="38" fillId="0" borderId="27" xfId="0" applyNumberFormat="1" applyFont="1" applyFill="1" applyBorder="1" applyAlignment="1">
      <alignment horizontal="center" vertical="center"/>
    </xf>
    <xf numFmtId="0" fontId="7" fillId="2" borderId="4"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2" fontId="7" fillId="2" borderId="38" xfId="0" applyNumberFormat="1" applyFont="1" applyFill="1" applyBorder="1" applyAlignment="1" applyProtection="1">
      <alignment horizontal="center" vertical="center" wrapText="1"/>
    </xf>
    <xf numFmtId="2" fontId="7" fillId="2" borderId="29" xfId="0" applyNumberFormat="1" applyFont="1" applyFill="1" applyBorder="1" applyAlignment="1" applyProtection="1">
      <alignment horizontal="center" vertical="center" wrapText="1"/>
    </xf>
    <xf numFmtId="2" fontId="7" fillId="2" borderId="30" xfId="0" applyNumberFormat="1"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7" fillId="2" borderId="4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10" fillId="2" borderId="3" xfId="0" applyFont="1" applyFill="1" applyBorder="1" applyAlignment="1">
      <alignment horizontal="center" vertical="center"/>
    </xf>
    <xf numFmtId="0" fontId="10" fillId="2" borderId="15" xfId="0" applyFont="1" applyFill="1" applyBorder="1" applyAlignment="1">
      <alignment horizontal="center" vertical="center"/>
    </xf>
    <xf numFmtId="0" fontId="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7" fillId="2" borderId="3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4" fillId="0" borderId="0" xfId="0" applyFont="1" applyAlignment="1">
      <alignment horizontal="right"/>
    </xf>
    <xf numFmtId="0" fontId="5" fillId="0" borderId="0" xfId="0" applyFont="1" applyAlignment="1">
      <alignment horizontal="right"/>
    </xf>
    <xf numFmtId="0" fontId="11" fillId="0" borderId="0" xfId="0" applyFont="1" applyAlignment="1">
      <alignment horizont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11" fillId="0" borderId="0" xfId="0" applyFont="1" applyAlignment="1">
      <alignment horizontal="center" vertical="center"/>
    </xf>
    <xf numFmtId="49" fontId="7" fillId="2" borderId="13" xfId="0" applyNumberFormat="1" applyFont="1" applyFill="1" applyBorder="1" applyAlignment="1" applyProtection="1">
      <alignment horizontal="center" vertical="center" wrapText="1"/>
    </xf>
    <xf numFmtId="49" fontId="7" fillId="2" borderId="27" xfId="0" applyNumberFormat="1"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4" fillId="0" borderId="0" xfId="0" applyFont="1" applyAlignment="1">
      <alignment horizontal="center"/>
    </xf>
    <xf numFmtId="3" fontId="4" fillId="0" borderId="0" xfId="0" applyNumberFormat="1" applyFont="1" applyAlignment="1">
      <alignment horizontal="center"/>
    </xf>
    <xf numFmtId="0" fontId="32" fillId="2" borderId="9"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2" fontId="32" fillId="2" borderId="3" xfId="0" applyNumberFormat="1" applyFont="1" applyFill="1" applyBorder="1" applyAlignment="1" applyProtection="1">
      <alignment horizontal="center" vertical="center" wrapText="1"/>
    </xf>
    <xf numFmtId="2" fontId="32" fillId="2" borderId="15" xfId="0" applyNumberFormat="1" applyFont="1" applyFill="1" applyBorder="1" applyAlignment="1" applyProtection="1">
      <alignment horizontal="center" vertical="center" wrapText="1"/>
    </xf>
    <xf numFmtId="2" fontId="32" fillId="2" borderId="12" xfId="0" applyNumberFormat="1" applyFont="1" applyFill="1" applyBorder="1" applyAlignment="1" applyProtection="1">
      <alignment horizontal="center" vertical="center" wrapText="1"/>
    </xf>
    <xf numFmtId="0" fontId="32" fillId="2" borderId="16" xfId="0" applyFont="1" applyFill="1" applyBorder="1" applyAlignment="1" applyProtection="1">
      <alignment horizontal="center" vertical="center" wrapText="1"/>
    </xf>
    <xf numFmtId="0" fontId="32" fillId="2" borderId="27"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0" fillId="0" borderId="0" xfId="0" applyFont="1" applyAlignment="1">
      <alignment horizontal="center"/>
    </xf>
    <xf numFmtId="0" fontId="35" fillId="0" borderId="0" xfId="0" applyFont="1" applyAlignment="1">
      <alignment horizontal="right"/>
    </xf>
    <xf numFmtId="0" fontId="37" fillId="0" borderId="0"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top" wrapText="1"/>
    </xf>
    <xf numFmtId="0" fontId="35" fillId="0" borderId="0" xfId="0" applyFont="1" applyAlignment="1">
      <alignment horizontal="center" vertical="center"/>
    </xf>
    <xf numFmtId="0" fontId="36" fillId="0" borderId="0" xfId="0" applyFont="1" applyAlignment="1">
      <alignment horizontal="center"/>
    </xf>
    <xf numFmtId="0" fontId="29" fillId="2" borderId="3" xfId="0" applyFont="1" applyFill="1" applyBorder="1" applyAlignment="1">
      <alignment horizontal="center" vertical="center"/>
    </xf>
    <xf numFmtId="0" fontId="29" fillId="2" borderId="12" xfId="0" applyFont="1" applyFill="1" applyBorder="1" applyAlignment="1">
      <alignment horizontal="center" vertical="center"/>
    </xf>
    <xf numFmtId="49" fontId="38" fillId="0" borderId="20" xfId="0" applyNumberFormat="1" applyFont="1" applyFill="1" applyBorder="1" applyAlignment="1">
      <alignment horizontal="center" vertical="center"/>
    </xf>
    <xf numFmtId="0" fontId="38" fillId="0" borderId="20" xfId="0" applyNumberFormat="1" applyFont="1" applyFill="1" applyBorder="1" applyAlignment="1" applyProtection="1">
      <alignment horizontal="left" vertical="center" wrapText="1"/>
      <protection locked="0"/>
    </xf>
    <xf numFmtId="0" fontId="4" fillId="0" borderId="20" xfId="0" applyFont="1" applyFill="1" applyBorder="1" applyAlignment="1">
      <alignment horizontal="left" vertical="center" wrapText="1"/>
    </xf>
    <xf numFmtId="49" fontId="38" fillId="0" borderId="42" xfId="0" applyNumberFormat="1" applyFont="1" applyFill="1" applyBorder="1" applyAlignment="1">
      <alignment horizontal="center" vertical="center"/>
    </xf>
    <xf numFmtId="49" fontId="38" fillId="0" borderId="46" xfId="0" applyNumberFormat="1" applyFont="1" applyFill="1" applyBorder="1" applyAlignment="1">
      <alignment horizontal="center" vertical="center"/>
    </xf>
    <xf numFmtId="49" fontId="38" fillId="0" borderId="60" xfId="0" applyNumberFormat="1" applyFont="1" applyFill="1" applyBorder="1" applyAlignment="1">
      <alignment horizontal="center" vertical="center"/>
    </xf>
    <xf numFmtId="0" fontId="4" fillId="0" borderId="53" xfId="0" applyFont="1" applyFill="1" applyBorder="1" applyAlignment="1">
      <alignment horizontal="left" vertical="center"/>
    </xf>
    <xf numFmtId="0" fontId="4" fillId="0" borderId="0" xfId="0" applyFont="1" applyFill="1" applyAlignment="1">
      <alignment horizontal="left" vertical="center"/>
    </xf>
    <xf numFmtId="0" fontId="4" fillId="0" borderId="52"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horizontal="left" vertical="center" wrapText="1"/>
    </xf>
    <xf numFmtId="0" fontId="56" fillId="0" borderId="0" xfId="0" applyFont="1" applyFill="1" applyAlignment="1">
      <alignment horizontal="left" vertical="center" wrapText="1"/>
    </xf>
    <xf numFmtId="0" fontId="7" fillId="0" borderId="0" xfId="0" applyFont="1" applyFill="1" applyAlignment="1">
      <alignment horizontal="left" vertical="center" wrapText="1"/>
    </xf>
    <xf numFmtId="0" fontId="54" fillId="0" borderId="53" xfId="0" applyFont="1" applyFill="1" applyBorder="1" applyAlignment="1">
      <alignment horizontal="left" vertical="center" wrapText="1"/>
    </xf>
    <xf numFmtId="0" fontId="54" fillId="0" borderId="0" xfId="0" applyFont="1" applyFill="1" applyAlignment="1">
      <alignment horizontal="left" vertical="center" wrapText="1"/>
    </xf>
    <xf numFmtId="0" fontId="54" fillId="0" borderId="52" xfId="0" applyFont="1" applyFill="1" applyBorder="1" applyAlignment="1">
      <alignment horizontal="left" vertical="center" wrapText="1"/>
    </xf>
    <xf numFmtId="0" fontId="54" fillId="0" borderId="19" xfId="0" applyFont="1" applyFill="1" applyBorder="1" applyAlignment="1">
      <alignment horizontal="left" vertical="center" wrapText="1"/>
    </xf>
    <xf numFmtId="0" fontId="54" fillId="0" borderId="58" xfId="0" applyFont="1" applyFill="1" applyBorder="1" applyAlignment="1">
      <alignment horizontal="left" vertical="center" wrapText="1"/>
    </xf>
    <xf numFmtId="0" fontId="54" fillId="0" borderId="63" xfId="0" applyFont="1" applyFill="1" applyBorder="1" applyAlignment="1">
      <alignment horizontal="left" vertical="center" wrapText="1"/>
    </xf>
    <xf numFmtId="0" fontId="4" fillId="0" borderId="53" xfId="0" applyFont="1" applyFill="1" applyBorder="1" applyAlignment="1">
      <alignment horizontal="center" vertical="center"/>
    </xf>
    <xf numFmtId="0" fontId="4" fillId="0" borderId="0" xfId="0" applyFont="1" applyFill="1" applyAlignment="1">
      <alignment horizontal="center" vertical="center"/>
    </xf>
    <xf numFmtId="0" fontId="4" fillId="0" borderId="52" xfId="0" applyFont="1" applyFill="1" applyBorder="1" applyAlignment="1">
      <alignment horizontal="center" vertical="center"/>
    </xf>
    <xf numFmtId="0" fontId="4" fillId="0" borderId="55"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7" fillId="0" borderId="55"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20"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xf>
    <xf numFmtId="0" fontId="4" fillId="0" borderId="20" xfId="0" applyFont="1" applyBorder="1" applyAlignment="1">
      <alignment horizontal="left" vertical="center"/>
    </xf>
    <xf numFmtId="0" fontId="4" fillId="0" borderId="0" xfId="0" applyFont="1" applyAlignment="1">
      <alignment horizontal="justify" wrapText="1"/>
    </xf>
    <xf numFmtId="49" fontId="7" fillId="0" borderId="20" xfId="0" applyNumberFormat="1" applyFont="1" applyBorder="1" applyAlignment="1">
      <alignment horizontal="left"/>
    </xf>
    <xf numFmtId="49" fontId="7" fillId="0" borderId="20" xfId="0" applyNumberFormat="1" applyFont="1" applyBorder="1" applyAlignment="1">
      <alignment horizontal="center" vertical="center"/>
    </xf>
  </cellXfs>
  <cellStyles count="47">
    <cellStyle name="=C:\WINNT35\SYSTEM32\COMMAND.COM" xfId="2"/>
    <cellStyle name="alternate" xfId="3"/>
    <cellStyle name="Comma_testik" xfId="4"/>
    <cellStyle name="Comma0" xfId="5"/>
    <cellStyle name="Date" xfId="6"/>
    <cellStyle name="done" xfId="7"/>
    <cellStyle name="Dziesiêtny [0]_1" xfId="8"/>
    <cellStyle name="Dziesiêtny_1" xfId="9"/>
    <cellStyle name="Grey" xfId="10"/>
    <cellStyle name="Header1" xfId="11"/>
    <cellStyle name="Header2" xfId="12"/>
    <cellStyle name="Input [yellow]" xfId="13"/>
    <cellStyle name="Normal - Style1" xfId="14"/>
    <cellStyle name="Normal - Style1 2" xfId="15"/>
    <cellStyle name="Normal 4 2" xfId="16"/>
    <cellStyle name="Normal_DISCOUNT_spear" xfId="17"/>
    <cellStyle name="normální_Rozvaha - aktiva" xfId="18"/>
    <cellStyle name="Normalny_0" xfId="19"/>
    <cellStyle name="normбlnм_laroux" xfId="20"/>
    <cellStyle name="Percent [2]" xfId="21"/>
    <cellStyle name="Percent [2] 2" xfId="22"/>
    <cellStyle name="STYLE1 - Style1" xfId="23"/>
    <cellStyle name="Währung [0]_laroux" xfId="24"/>
    <cellStyle name="Währung_laroux" xfId="25"/>
    <cellStyle name="Walutowy [0]_1" xfId="26"/>
    <cellStyle name="Walutowy_1" xfId="27"/>
    <cellStyle name="Денежный 2" xfId="28"/>
    <cellStyle name="Обычный" xfId="0" builtinId="0"/>
    <cellStyle name="Обычный 2" xfId="29"/>
    <cellStyle name="Обычный 2 2" xfId="30"/>
    <cellStyle name="Обычный 3" xfId="31"/>
    <cellStyle name="Обычный 3 2" xfId="32"/>
    <cellStyle name="Обычный 4" xfId="33"/>
    <cellStyle name="Обычный 5" xfId="34"/>
    <cellStyle name="Обычный 6" xfId="35"/>
    <cellStyle name="Обычный 7" xfId="36"/>
    <cellStyle name="Обычный 8" xfId="37"/>
    <cellStyle name="Обычный 9" xfId="46"/>
    <cellStyle name="Процентный 2" xfId="38"/>
    <cellStyle name="Процентный 3" xfId="39"/>
    <cellStyle name="Процентный 4" xfId="40"/>
    <cellStyle name="Процентный 4 2" xfId="41"/>
    <cellStyle name="Стиль 1" xfId="42"/>
    <cellStyle name="Тысячи [0]_PR_KOMPL" xfId="43"/>
    <cellStyle name="Финансовый 2" xfId="1"/>
    <cellStyle name="Финансовый 3" xfId="44"/>
    <cellStyle name="Финансовый 3 2" xfId="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1040;&#1062;\0.&#1050;&#1086;&#1088;&#1079;&#1080;&#1085;&#1072;\4.%20&#1055;&#1103;&#1090;&#1080;&#1083;&#1077;&#1090;&#1082;&#1072;_12-16\Distribution%20Mode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Projects\RAO%20UES\Sample%20Reports\CEZ\CEZ_Model_16_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20and%20Settings\omaidanik\Local%20Settings\Temporary%20Internet%20Files\OLK17A\Generation%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Users\SEMIGL~1\AppData\Local\Temp\Rar$DI00.887\Copy%20of%20Generation%20Model%20final%20-%2022-03-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romanova\AppData\Local\Temp\_tc\OREP.INV.GEN.G(v3.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nosovaa\AppData\Local\Microsoft\Windows\Temporary%20Internet%20Files\Content.Outlook\6SD7UBWV\&#1057;&#1090;&#1088;&#1091;&#1082;&#1090;&#1091;&#1088;&#1072;%20&#1079;&#1072;&#1090;&#1088;&#1072;&#1090;%202014-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52;&#1086;&#1080;%20&#1076;&#1086;&#1082;&#1091;&#1084;&#1077;&#1085;&#1090;&#1099;\&#1058;&#1072;&#1088;&#1080;&#1092;&#1099;\&#1085;&#1072;%202018%20&#1075;\&#1084;&#1072;&#1090;&#1077;&#1088;&#1080;&#1072;&#1083;&#1099;\&#1048;&#1055;\&#1064;&#1072;&#1073;&#1083;&#1086;&#1085;&#1099;\&#1055;&#1088;&#1080;&#1089;&#1083;&#1072;&#1083;&#1080;\05.04\&#1054;&#1083;&#1086;&#1092;&#1080;&#1085;&#1089;&#1082;&#1072;&#1103;\&#1056;&#1072;&#1089;&#1096;&#1080;&#1088;&#1077;&#1085;&#1080;&#1077;%20&#1079;&#1086;&#1085;&#1099;%20&#1086;&#1073;&#1089;&#1083;&#1091;&#1078;&#1080;&#1074;&#1072;&#1085;&#1080;&#1103;\&#1056;&#1072;&#1089;&#1096;&#1080;&#1088;&#1077;&#1085;&#1080;&#1077;%20&#1079;&#1086;&#1085;&#1099;%20&#1086;&#1073;&#1089;&#1083;&#1091;&#1078;&#1080;&#1074;&#1072;&#1085;&#1080;&#1103;%20&#1050;&#1091;&#1088;&#1089;&#1082;%20(&#1062;&#1077;&#1083;&#1080;&#1097;&#1077;&#1074;&#1086;&#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2)"/>
      <sheetName val="Read me first"/>
      <sheetName val="TOC"/>
      <sheetName val="Sum"/>
      <sheetName val="GLC_data"/>
      <sheetName val="DCF"/>
      <sheetName val="AAM"/>
      <sheetName val="GLC"/>
      <sheetName val="Sense"/>
      <sheetName val="Сценарии"/>
      <sheetName val="Шаблон"/>
      <sheetName val="WACC"/>
      <sheetName val="Assets"/>
      <sheetName val="Liab"/>
      <sheetName val="ОПиУ"/>
      <sheetName val="ОДДС-косв"/>
      <sheetName val="ОДДС-прям"/>
      <sheetName val="Баланс"/>
      <sheetName val="Прочая фин и инвест деятельност"/>
      <sheetName val="FRA"/>
      <sheetName val="TV"/>
      <sheetName val="CapEx_Depr"/>
      <sheetName val="Fixed Assets"/>
      <sheetName val="WorkCap"/>
      <sheetName val="САРЕХ_Здания&amp;ЗУ_2008-2010"/>
      <sheetName val="САРЕХ_кроме авто 2011-2016"/>
      <sheetName val="САРЕХ_Авто_2008-2016"/>
      <sheetName val="Свод по ИП"/>
      <sheetName val="Амортизация"/>
      <sheetName val="Налоги"/>
    </sheetNames>
    <sheetDataSet>
      <sheetData sheetId="0"/>
      <sheetData sheetId="1"/>
      <sheetData sheetId="2">
        <row r="6">
          <cell r="F6" t="str">
            <v>Рыночная стоимость собственого капитала</v>
          </cell>
        </row>
      </sheetData>
      <sheetData sheetId="3"/>
      <sheetData sheetId="4"/>
      <sheetData sheetId="5"/>
      <sheetData sheetId="6"/>
      <sheetData sheetId="7"/>
      <sheetData sheetId="8"/>
      <sheetData sheetId="9"/>
      <sheetData sheetId="10">
        <row r="6">
          <cell r="F6" t="str">
            <v>Сбытовая компания</v>
          </cell>
          <cell r="K6">
            <v>2008</v>
          </cell>
        </row>
        <row r="8">
          <cell r="F8">
            <v>40787</v>
          </cell>
        </row>
        <row r="9">
          <cell r="F9" t="str">
            <v>Рыночная стоимость</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sheetName val="Assets"/>
      <sheetName val="Liab"/>
      <sheetName val="HBS"/>
      <sheetName val="HIS"/>
      <sheetName val="FRA"/>
      <sheetName val="CapEx_Depr"/>
      <sheetName val="WorkCap"/>
      <sheetName val="Main Assumptions"/>
      <sheetName val="Ввод данных Эл. 1"/>
      <sheetName val="Ввод данных Эл.2"/>
      <sheetName val="Ввод данных Эл.3"/>
      <sheetName val="Ввод данных Эл.4"/>
      <sheetName val="Ввод данных Эл. 5"/>
      <sheetName val="HBS initial"/>
      <sheetName val="HIS initial"/>
      <sheetName val="Расчет тарифов и выручки"/>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2) "/>
      <sheetName val="WACC"/>
      <sheetName val="Assets"/>
      <sheetName val="Liab"/>
      <sheetName val="HBS"/>
      <sheetName val="HIS"/>
      <sheetName val="FRA"/>
      <sheetName val="CapEx_Depr"/>
      <sheetName val="WorkCap"/>
      <sheetName val="HBS initial"/>
      <sheetName val="Ввод данных Эл. 1"/>
      <sheetName val="Ввод данных Эл.2"/>
      <sheetName val="Ввод данных Эл.3"/>
      <sheetName val="Ввод данных Эл.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точники финансирования (2)"/>
      <sheetName val="Инструкция"/>
      <sheetName val="Лог обновления"/>
      <sheetName val="Титульный"/>
      <sheetName val="ИП"/>
      <sheetName val="Проекты и мероприятия"/>
      <sheetName val="Источники финансирования"/>
      <sheetName val="Комментарии"/>
      <sheetName val="Проверка"/>
      <sheetName val="TEHSHEET"/>
      <sheetName val="AllSheetsInThisWorkbook"/>
      <sheetName val="modList00"/>
      <sheetName val="modList01"/>
      <sheetName val="modList02"/>
      <sheetName val="modList03"/>
      <sheetName val="modListComs"/>
      <sheetName val="REESTR_ORG"/>
      <sheetName val="REESTR_MO"/>
      <sheetName val="modfrmReestr"/>
      <sheetName val="modfrmCheckUpdates"/>
      <sheetName val="modReestr"/>
      <sheetName val="modListProv"/>
      <sheetName val="modHyp"/>
      <sheetName val="modInfo"/>
      <sheetName val="modUpdTemplMain"/>
    </sheetNames>
    <sheetDataSet>
      <sheetData sheetId="0" refreshError="1"/>
      <sheetData sheetId="1" refreshError="1"/>
      <sheetData sheetId="2" refreshError="1"/>
      <sheetData sheetId="3" refreshError="1">
        <row r="8">
          <cell r="F8">
            <v>2015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нический блок СВОД"/>
      <sheetName val="БП"/>
      <sheetName val="IT"/>
      <sheetName val="АИИС ОРЭ"/>
    </sheetNames>
    <sheetDataSet>
      <sheetData sheetId="0">
        <row r="1">
          <cell r="B1" t="str">
            <v>Автоматизация бизнес-процессов</v>
          </cell>
        </row>
        <row r="2">
          <cell r="B2" t="str">
            <v>Инфраструктура</v>
          </cell>
        </row>
        <row r="3">
          <cell r="B3" t="str">
            <v>Оборудование IT Инфраструктуры</v>
          </cell>
        </row>
        <row r="4">
          <cell r="B4" t="str">
            <v>Програмное обеспечение</v>
          </cell>
        </row>
        <row r="5">
          <cell r="B5" t="str">
            <v>Защита персональных данных</v>
          </cell>
        </row>
        <row r="6">
          <cell r="B6" t="str">
            <v>Операционные затраты</v>
          </cell>
        </row>
        <row r="7">
          <cell r="B7" t="str">
            <v>АИИС ОРЭ</v>
          </cell>
        </row>
      </sheetData>
      <sheetData sheetId="1"/>
      <sheetData sheetId="2">
        <row r="1">
          <cell r="C1" t="str">
            <v>CapEx</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требность"/>
      <sheetName val="Источники ИП"/>
      <sheetName val="План вводов"/>
      <sheetName val="Пояснительная записка"/>
    </sheetNames>
    <sheetDataSet>
      <sheetData sheetId="0">
        <row r="18">
          <cell r="D18">
            <v>70</v>
          </cell>
        </row>
        <row r="23">
          <cell r="D23">
            <v>3850</v>
          </cell>
        </row>
        <row r="24">
          <cell r="D24">
            <v>70</v>
          </cell>
          <cell r="H24">
            <v>70</v>
          </cell>
          <cell r="L24">
            <v>70</v>
          </cell>
          <cell r="P24">
            <v>70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X111"/>
  <sheetViews>
    <sheetView tabSelected="1" view="pageBreakPreview" zoomScale="55" zoomScaleNormal="70" zoomScaleSheetLayoutView="55" workbookViewId="0">
      <pane xSplit="3" ySplit="14" topLeftCell="D15" activePane="bottomRight" state="frozen"/>
      <selection activeCell="G24" sqref="G24"/>
      <selection pane="topRight" activeCell="G24" sqref="G24"/>
      <selection pane="bottomLeft" activeCell="G24" sqref="G24"/>
      <selection pane="bottomRight" activeCell="C24" sqref="C24"/>
    </sheetView>
  </sheetViews>
  <sheetFormatPr defaultRowHeight="15" outlineLevelRow="1"/>
  <cols>
    <col min="1" max="1" width="13.85546875" customWidth="1"/>
    <col min="2" max="2" width="15.140625" style="1" customWidth="1"/>
    <col min="3" max="3" width="123.42578125" customWidth="1"/>
    <col min="4" max="7" width="17.5703125" customWidth="1"/>
    <col min="8" max="8" width="16" customWidth="1"/>
    <col min="9" max="9" width="16.7109375" customWidth="1"/>
    <col min="10" max="15" width="16" customWidth="1"/>
    <col min="16" max="19" width="16.85546875" customWidth="1"/>
    <col min="20" max="20" width="15.85546875" customWidth="1"/>
    <col min="21" max="21" width="19" customWidth="1"/>
    <col min="22" max="22" width="19.28515625" customWidth="1"/>
    <col min="23" max="23" width="20.140625" customWidth="1"/>
    <col min="24" max="24" width="10.5703125" bestFit="1" customWidth="1"/>
    <col min="253" max="253" width="4.85546875" customWidth="1"/>
    <col min="254" max="254" width="26.5703125" customWidth="1"/>
    <col min="255" max="255" width="11.28515625" bestFit="1" customWidth="1"/>
    <col min="256" max="256" width="80.5703125" customWidth="1"/>
    <col min="257" max="257" width="18" customWidth="1"/>
    <col min="258" max="258" width="19.42578125" customWidth="1"/>
    <col min="259" max="259" width="16.140625" bestFit="1" customWidth="1"/>
    <col min="260" max="260" width="18.28515625" customWidth="1"/>
    <col min="261" max="261" width="17.85546875" customWidth="1"/>
    <col min="262" max="262" width="16.140625" bestFit="1" customWidth="1"/>
    <col min="263" max="263" width="17.5703125" customWidth="1"/>
    <col min="264" max="264" width="19.28515625" customWidth="1"/>
    <col min="265" max="265" width="16.140625" bestFit="1" customWidth="1"/>
    <col min="266" max="266" width="18.5703125" customWidth="1"/>
    <col min="267" max="267" width="16.140625" customWidth="1"/>
    <col min="268" max="268" width="18.42578125" bestFit="1" customWidth="1"/>
    <col min="269" max="269" width="25.28515625" bestFit="1" customWidth="1"/>
    <col min="509" max="509" width="4.85546875" customWidth="1"/>
    <col min="510" max="510" width="26.5703125" customWidth="1"/>
    <col min="511" max="511" width="11.28515625" bestFit="1" customWidth="1"/>
    <col min="512" max="512" width="80.5703125" customWidth="1"/>
    <col min="513" max="513" width="18" customWidth="1"/>
    <col min="514" max="514" width="19.42578125" customWidth="1"/>
    <col min="515" max="515" width="16.140625" bestFit="1" customWidth="1"/>
    <col min="516" max="516" width="18.28515625" customWidth="1"/>
    <col min="517" max="517" width="17.85546875" customWidth="1"/>
    <col min="518" max="518" width="16.140625" bestFit="1" customWidth="1"/>
    <col min="519" max="519" width="17.5703125" customWidth="1"/>
    <col min="520" max="520" width="19.28515625" customWidth="1"/>
    <col min="521" max="521" width="16.140625" bestFit="1" customWidth="1"/>
    <col min="522" max="522" width="18.5703125" customWidth="1"/>
    <col min="523" max="523" width="16.140625" customWidth="1"/>
    <col min="524" max="524" width="18.42578125" bestFit="1" customWidth="1"/>
    <col min="525" max="525" width="25.28515625" bestFit="1" customWidth="1"/>
    <col min="765" max="765" width="4.85546875" customWidth="1"/>
    <col min="766" max="766" width="26.5703125" customWidth="1"/>
    <col min="767" max="767" width="11.28515625" bestFit="1" customWidth="1"/>
    <col min="768" max="768" width="80.5703125" customWidth="1"/>
    <col min="769" max="769" width="18" customWidth="1"/>
    <col min="770" max="770" width="19.42578125" customWidth="1"/>
    <col min="771" max="771" width="16.140625" bestFit="1" customWidth="1"/>
    <col min="772" max="772" width="18.28515625" customWidth="1"/>
    <col min="773" max="773" width="17.85546875" customWidth="1"/>
    <col min="774" max="774" width="16.140625" bestFit="1" customWidth="1"/>
    <col min="775" max="775" width="17.5703125" customWidth="1"/>
    <col min="776" max="776" width="19.28515625" customWidth="1"/>
    <col min="777" max="777" width="16.140625" bestFit="1" customWidth="1"/>
    <col min="778" max="778" width="18.5703125" customWidth="1"/>
    <col min="779" max="779" width="16.140625" customWidth="1"/>
    <col min="780" max="780" width="18.42578125" bestFit="1" customWidth="1"/>
    <col min="781" max="781" width="25.28515625" bestFit="1" customWidth="1"/>
    <col min="1021" max="1021" width="4.85546875" customWidth="1"/>
    <col min="1022" max="1022" width="26.5703125" customWidth="1"/>
    <col min="1023" max="1023" width="11.28515625" bestFit="1" customWidth="1"/>
    <col min="1024" max="1024" width="80.5703125" customWidth="1"/>
    <col min="1025" max="1025" width="18" customWidth="1"/>
    <col min="1026" max="1026" width="19.42578125" customWidth="1"/>
    <col min="1027" max="1027" width="16.140625" bestFit="1" customWidth="1"/>
    <col min="1028" max="1028" width="18.28515625" customWidth="1"/>
    <col min="1029" max="1029" width="17.85546875" customWidth="1"/>
    <col min="1030" max="1030" width="16.140625" bestFit="1" customWidth="1"/>
    <col min="1031" max="1031" width="17.5703125" customWidth="1"/>
    <col min="1032" max="1032" width="19.28515625" customWidth="1"/>
    <col min="1033" max="1033" width="16.140625" bestFit="1" customWidth="1"/>
    <col min="1034" max="1034" width="18.5703125" customWidth="1"/>
    <col min="1035" max="1035" width="16.140625" customWidth="1"/>
    <col min="1036" max="1036" width="18.42578125" bestFit="1" customWidth="1"/>
    <col min="1037" max="1037" width="25.28515625" bestFit="1" customWidth="1"/>
    <col min="1277" max="1277" width="4.85546875" customWidth="1"/>
    <col min="1278" max="1278" width="26.5703125" customWidth="1"/>
    <col min="1279" max="1279" width="11.28515625" bestFit="1" customWidth="1"/>
    <col min="1280" max="1280" width="80.5703125" customWidth="1"/>
    <col min="1281" max="1281" width="18" customWidth="1"/>
    <col min="1282" max="1282" width="19.42578125" customWidth="1"/>
    <col min="1283" max="1283" width="16.140625" bestFit="1" customWidth="1"/>
    <col min="1284" max="1284" width="18.28515625" customWidth="1"/>
    <col min="1285" max="1285" width="17.85546875" customWidth="1"/>
    <col min="1286" max="1286" width="16.140625" bestFit="1" customWidth="1"/>
    <col min="1287" max="1287" width="17.5703125" customWidth="1"/>
    <col min="1288" max="1288" width="19.28515625" customWidth="1"/>
    <col min="1289" max="1289" width="16.140625" bestFit="1" customWidth="1"/>
    <col min="1290" max="1290" width="18.5703125" customWidth="1"/>
    <col min="1291" max="1291" width="16.140625" customWidth="1"/>
    <col min="1292" max="1292" width="18.42578125" bestFit="1" customWidth="1"/>
    <col min="1293" max="1293" width="25.28515625" bestFit="1" customWidth="1"/>
    <col min="1533" max="1533" width="4.85546875" customWidth="1"/>
    <col min="1534" max="1534" width="26.5703125" customWidth="1"/>
    <col min="1535" max="1535" width="11.28515625" bestFit="1" customWidth="1"/>
    <col min="1536" max="1536" width="80.5703125" customWidth="1"/>
    <col min="1537" max="1537" width="18" customWidth="1"/>
    <col min="1538" max="1538" width="19.42578125" customWidth="1"/>
    <col min="1539" max="1539" width="16.140625" bestFit="1" customWidth="1"/>
    <col min="1540" max="1540" width="18.28515625" customWidth="1"/>
    <col min="1541" max="1541" width="17.85546875" customWidth="1"/>
    <col min="1542" max="1542" width="16.140625" bestFit="1" customWidth="1"/>
    <col min="1543" max="1543" width="17.5703125" customWidth="1"/>
    <col min="1544" max="1544" width="19.28515625" customWidth="1"/>
    <col min="1545" max="1545" width="16.140625" bestFit="1" customWidth="1"/>
    <col min="1546" max="1546" width="18.5703125" customWidth="1"/>
    <col min="1547" max="1547" width="16.140625" customWidth="1"/>
    <col min="1548" max="1548" width="18.42578125" bestFit="1" customWidth="1"/>
    <col min="1549" max="1549" width="25.28515625" bestFit="1" customWidth="1"/>
    <col min="1789" max="1789" width="4.85546875" customWidth="1"/>
    <col min="1790" max="1790" width="26.5703125" customWidth="1"/>
    <col min="1791" max="1791" width="11.28515625" bestFit="1" customWidth="1"/>
    <col min="1792" max="1792" width="80.5703125" customWidth="1"/>
    <col min="1793" max="1793" width="18" customWidth="1"/>
    <col min="1794" max="1794" width="19.42578125" customWidth="1"/>
    <col min="1795" max="1795" width="16.140625" bestFit="1" customWidth="1"/>
    <col min="1796" max="1796" width="18.28515625" customWidth="1"/>
    <col min="1797" max="1797" width="17.85546875" customWidth="1"/>
    <col min="1798" max="1798" width="16.140625" bestFit="1" customWidth="1"/>
    <col min="1799" max="1799" width="17.5703125" customWidth="1"/>
    <col min="1800" max="1800" width="19.28515625" customWidth="1"/>
    <col min="1801" max="1801" width="16.140625" bestFit="1" customWidth="1"/>
    <col min="1802" max="1802" width="18.5703125" customWidth="1"/>
    <col min="1803" max="1803" width="16.140625" customWidth="1"/>
    <col min="1804" max="1804" width="18.42578125" bestFit="1" customWidth="1"/>
    <col min="1805" max="1805" width="25.28515625" bestFit="1" customWidth="1"/>
    <col min="2045" max="2045" width="4.85546875" customWidth="1"/>
    <col min="2046" max="2046" width="26.5703125" customWidth="1"/>
    <col min="2047" max="2047" width="11.28515625" bestFit="1" customWidth="1"/>
    <col min="2048" max="2048" width="80.5703125" customWidth="1"/>
    <col min="2049" max="2049" width="18" customWidth="1"/>
    <col min="2050" max="2050" width="19.42578125" customWidth="1"/>
    <col min="2051" max="2051" width="16.140625" bestFit="1" customWidth="1"/>
    <col min="2052" max="2052" width="18.28515625" customWidth="1"/>
    <col min="2053" max="2053" width="17.85546875" customWidth="1"/>
    <col min="2054" max="2054" width="16.140625" bestFit="1" customWidth="1"/>
    <col min="2055" max="2055" width="17.5703125" customWidth="1"/>
    <col min="2056" max="2056" width="19.28515625" customWidth="1"/>
    <col min="2057" max="2057" width="16.140625" bestFit="1" customWidth="1"/>
    <col min="2058" max="2058" width="18.5703125" customWidth="1"/>
    <col min="2059" max="2059" width="16.140625" customWidth="1"/>
    <col min="2060" max="2060" width="18.42578125" bestFit="1" customWidth="1"/>
    <col min="2061" max="2061" width="25.28515625" bestFit="1" customWidth="1"/>
    <col min="2301" max="2301" width="4.85546875" customWidth="1"/>
    <col min="2302" max="2302" width="26.5703125" customWidth="1"/>
    <col min="2303" max="2303" width="11.28515625" bestFit="1" customWidth="1"/>
    <col min="2304" max="2304" width="80.5703125" customWidth="1"/>
    <col min="2305" max="2305" width="18" customWidth="1"/>
    <col min="2306" max="2306" width="19.42578125" customWidth="1"/>
    <col min="2307" max="2307" width="16.140625" bestFit="1" customWidth="1"/>
    <col min="2308" max="2308" width="18.28515625" customWidth="1"/>
    <col min="2309" max="2309" width="17.85546875" customWidth="1"/>
    <col min="2310" max="2310" width="16.140625" bestFit="1" customWidth="1"/>
    <col min="2311" max="2311" width="17.5703125" customWidth="1"/>
    <col min="2312" max="2312" width="19.28515625" customWidth="1"/>
    <col min="2313" max="2313" width="16.140625" bestFit="1" customWidth="1"/>
    <col min="2314" max="2314" width="18.5703125" customWidth="1"/>
    <col min="2315" max="2315" width="16.140625" customWidth="1"/>
    <col min="2316" max="2316" width="18.42578125" bestFit="1" customWidth="1"/>
    <col min="2317" max="2317" width="25.28515625" bestFit="1" customWidth="1"/>
    <col min="2557" max="2557" width="4.85546875" customWidth="1"/>
    <col min="2558" max="2558" width="26.5703125" customWidth="1"/>
    <col min="2559" max="2559" width="11.28515625" bestFit="1" customWidth="1"/>
    <col min="2560" max="2560" width="80.5703125" customWidth="1"/>
    <col min="2561" max="2561" width="18" customWidth="1"/>
    <col min="2562" max="2562" width="19.42578125" customWidth="1"/>
    <col min="2563" max="2563" width="16.140625" bestFit="1" customWidth="1"/>
    <col min="2564" max="2564" width="18.28515625" customWidth="1"/>
    <col min="2565" max="2565" width="17.85546875" customWidth="1"/>
    <col min="2566" max="2566" width="16.140625" bestFit="1" customWidth="1"/>
    <col min="2567" max="2567" width="17.5703125" customWidth="1"/>
    <col min="2568" max="2568" width="19.28515625" customWidth="1"/>
    <col min="2569" max="2569" width="16.140625" bestFit="1" customWidth="1"/>
    <col min="2570" max="2570" width="18.5703125" customWidth="1"/>
    <col min="2571" max="2571" width="16.140625" customWidth="1"/>
    <col min="2572" max="2572" width="18.42578125" bestFit="1" customWidth="1"/>
    <col min="2573" max="2573" width="25.28515625" bestFit="1" customWidth="1"/>
    <col min="2813" max="2813" width="4.85546875" customWidth="1"/>
    <col min="2814" max="2814" width="26.5703125" customWidth="1"/>
    <col min="2815" max="2815" width="11.28515625" bestFit="1" customWidth="1"/>
    <col min="2816" max="2816" width="80.5703125" customWidth="1"/>
    <col min="2817" max="2817" width="18" customWidth="1"/>
    <col min="2818" max="2818" width="19.42578125" customWidth="1"/>
    <col min="2819" max="2819" width="16.140625" bestFit="1" customWidth="1"/>
    <col min="2820" max="2820" width="18.28515625" customWidth="1"/>
    <col min="2821" max="2821" width="17.85546875" customWidth="1"/>
    <col min="2822" max="2822" width="16.140625" bestFit="1" customWidth="1"/>
    <col min="2823" max="2823" width="17.5703125" customWidth="1"/>
    <col min="2824" max="2824" width="19.28515625" customWidth="1"/>
    <col min="2825" max="2825" width="16.140625" bestFit="1" customWidth="1"/>
    <col min="2826" max="2826" width="18.5703125" customWidth="1"/>
    <col min="2827" max="2827" width="16.140625" customWidth="1"/>
    <col min="2828" max="2828" width="18.42578125" bestFit="1" customWidth="1"/>
    <col min="2829" max="2829" width="25.28515625" bestFit="1" customWidth="1"/>
    <col min="3069" max="3069" width="4.85546875" customWidth="1"/>
    <col min="3070" max="3070" width="26.5703125" customWidth="1"/>
    <col min="3071" max="3071" width="11.28515625" bestFit="1" customWidth="1"/>
    <col min="3072" max="3072" width="80.5703125" customWidth="1"/>
    <col min="3073" max="3073" width="18" customWidth="1"/>
    <col min="3074" max="3074" width="19.42578125" customWidth="1"/>
    <col min="3075" max="3075" width="16.140625" bestFit="1" customWidth="1"/>
    <col min="3076" max="3076" width="18.28515625" customWidth="1"/>
    <col min="3077" max="3077" width="17.85546875" customWidth="1"/>
    <col min="3078" max="3078" width="16.140625" bestFit="1" customWidth="1"/>
    <col min="3079" max="3079" width="17.5703125" customWidth="1"/>
    <col min="3080" max="3080" width="19.28515625" customWidth="1"/>
    <col min="3081" max="3081" width="16.140625" bestFit="1" customWidth="1"/>
    <col min="3082" max="3082" width="18.5703125" customWidth="1"/>
    <col min="3083" max="3083" width="16.140625" customWidth="1"/>
    <col min="3084" max="3084" width="18.42578125" bestFit="1" customWidth="1"/>
    <col min="3085" max="3085" width="25.28515625" bestFit="1" customWidth="1"/>
    <col min="3325" max="3325" width="4.85546875" customWidth="1"/>
    <col min="3326" max="3326" width="26.5703125" customWidth="1"/>
    <col min="3327" max="3327" width="11.28515625" bestFit="1" customWidth="1"/>
    <col min="3328" max="3328" width="80.5703125" customWidth="1"/>
    <col min="3329" max="3329" width="18" customWidth="1"/>
    <col min="3330" max="3330" width="19.42578125" customWidth="1"/>
    <col min="3331" max="3331" width="16.140625" bestFit="1" customWidth="1"/>
    <col min="3332" max="3332" width="18.28515625" customWidth="1"/>
    <col min="3333" max="3333" width="17.85546875" customWidth="1"/>
    <col min="3334" max="3334" width="16.140625" bestFit="1" customWidth="1"/>
    <col min="3335" max="3335" width="17.5703125" customWidth="1"/>
    <col min="3336" max="3336" width="19.28515625" customWidth="1"/>
    <col min="3337" max="3337" width="16.140625" bestFit="1" customWidth="1"/>
    <col min="3338" max="3338" width="18.5703125" customWidth="1"/>
    <col min="3339" max="3339" width="16.140625" customWidth="1"/>
    <col min="3340" max="3340" width="18.42578125" bestFit="1" customWidth="1"/>
    <col min="3341" max="3341" width="25.28515625" bestFit="1" customWidth="1"/>
    <col min="3581" max="3581" width="4.85546875" customWidth="1"/>
    <col min="3582" max="3582" width="26.5703125" customWidth="1"/>
    <col min="3583" max="3583" width="11.28515625" bestFit="1" customWidth="1"/>
    <col min="3584" max="3584" width="80.5703125" customWidth="1"/>
    <col min="3585" max="3585" width="18" customWidth="1"/>
    <col min="3586" max="3586" width="19.42578125" customWidth="1"/>
    <col min="3587" max="3587" width="16.140625" bestFit="1" customWidth="1"/>
    <col min="3588" max="3588" width="18.28515625" customWidth="1"/>
    <col min="3589" max="3589" width="17.85546875" customWidth="1"/>
    <col min="3590" max="3590" width="16.140625" bestFit="1" customWidth="1"/>
    <col min="3591" max="3591" width="17.5703125" customWidth="1"/>
    <col min="3592" max="3592" width="19.28515625" customWidth="1"/>
    <col min="3593" max="3593" width="16.140625" bestFit="1" customWidth="1"/>
    <col min="3594" max="3594" width="18.5703125" customWidth="1"/>
    <col min="3595" max="3595" width="16.140625" customWidth="1"/>
    <col min="3596" max="3596" width="18.42578125" bestFit="1" customWidth="1"/>
    <col min="3597" max="3597" width="25.28515625" bestFit="1" customWidth="1"/>
    <col min="3837" max="3837" width="4.85546875" customWidth="1"/>
    <col min="3838" max="3838" width="26.5703125" customWidth="1"/>
    <col min="3839" max="3839" width="11.28515625" bestFit="1" customWidth="1"/>
    <col min="3840" max="3840" width="80.5703125" customWidth="1"/>
    <col min="3841" max="3841" width="18" customWidth="1"/>
    <col min="3842" max="3842" width="19.42578125" customWidth="1"/>
    <col min="3843" max="3843" width="16.140625" bestFit="1" customWidth="1"/>
    <col min="3844" max="3844" width="18.28515625" customWidth="1"/>
    <col min="3845" max="3845" width="17.85546875" customWidth="1"/>
    <col min="3846" max="3846" width="16.140625" bestFit="1" customWidth="1"/>
    <col min="3847" max="3847" width="17.5703125" customWidth="1"/>
    <col min="3848" max="3848" width="19.28515625" customWidth="1"/>
    <col min="3849" max="3849" width="16.140625" bestFit="1" customWidth="1"/>
    <col min="3850" max="3850" width="18.5703125" customWidth="1"/>
    <col min="3851" max="3851" width="16.140625" customWidth="1"/>
    <col min="3852" max="3852" width="18.42578125" bestFit="1" customWidth="1"/>
    <col min="3853" max="3853" width="25.28515625" bestFit="1" customWidth="1"/>
    <col min="4093" max="4093" width="4.85546875" customWidth="1"/>
    <col min="4094" max="4094" width="26.5703125" customWidth="1"/>
    <col min="4095" max="4095" width="11.28515625" bestFit="1" customWidth="1"/>
    <col min="4096" max="4096" width="80.5703125" customWidth="1"/>
    <col min="4097" max="4097" width="18" customWidth="1"/>
    <col min="4098" max="4098" width="19.42578125" customWidth="1"/>
    <col min="4099" max="4099" width="16.140625" bestFit="1" customWidth="1"/>
    <col min="4100" max="4100" width="18.28515625" customWidth="1"/>
    <col min="4101" max="4101" width="17.85546875" customWidth="1"/>
    <col min="4102" max="4102" width="16.140625" bestFit="1" customWidth="1"/>
    <col min="4103" max="4103" width="17.5703125" customWidth="1"/>
    <col min="4104" max="4104" width="19.28515625" customWidth="1"/>
    <col min="4105" max="4105" width="16.140625" bestFit="1" customWidth="1"/>
    <col min="4106" max="4106" width="18.5703125" customWidth="1"/>
    <col min="4107" max="4107" width="16.140625" customWidth="1"/>
    <col min="4108" max="4108" width="18.42578125" bestFit="1" customWidth="1"/>
    <col min="4109" max="4109" width="25.28515625" bestFit="1" customWidth="1"/>
    <col min="4349" max="4349" width="4.85546875" customWidth="1"/>
    <col min="4350" max="4350" width="26.5703125" customWidth="1"/>
    <col min="4351" max="4351" width="11.28515625" bestFit="1" customWidth="1"/>
    <col min="4352" max="4352" width="80.5703125" customWidth="1"/>
    <col min="4353" max="4353" width="18" customWidth="1"/>
    <col min="4354" max="4354" width="19.42578125" customWidth="1"/>
    <col min="4355" max="4355" width="16.140625" bestFit="1" customWidth="1"/>
    <col min="4356" max="4356" width="18.28515625" customWidth="1"/>
    <col min="4357" max="4357" width="17.85546875" customWidth="1"/>
    <col min="4358" max="4358" width="16.140625" bestFit="1" customWidth="1"/>
    <col min="4359" max="4359" width="17.5703125" customWidth="1"/>
    <col min="4360" max="4360" width="19.28515625" customWidth="1"/>
    <col min="4361" max="4361" width="16.140625" bestFit="1" customWidth="1"/>
    <col min="4362" max="4362" width="18.5703125" customWidth="1"/>
    <col min="4363" max="4363" width="16.140625" customWidth="1"/>
    <col min="4364" max="4364" width="18.42578125" bestFit="1" customWidth="1"/>
    <col min="4365" max="4365" width="25.28515625" bestFit="1" customWidth="1"/>
    <col min="4605" max="4605" width="4.85546875" customWidth="1"/>
    <col min="4606" max="4606" width="26.5703125" customWidth="1"/>
    <col min="4607" max="4607" width="11.28515625" bestFit="1" customWidth="1"/>
    <col min="4608" max="4608" width="80.5703125" customWidth="1"/>
    <col min="4609" max="4609" width="18" customWidth="1"/>
    <col min="4610" max="4610" width="19.42578125" customWidth="1"/>
    <col min="4611" max="4611" width="16.140625" bestFit="1" customWidth="1"/>
    <col min="4612" max="4612" width="18.28515625" customWidth="1"/>
    <col min="4613" max="4613" width="17.85546875" customWidth="1"/>
    <col min="4614" max="4614" width="16.140625" bestFit="1" customWidth="1"/>
    <col min="4615" max="4615" width="17.5703125" customWidth="1"/>
    <col min="4616" max="4616" width="19.28515625" customWidth="1"/>
    <col min="4617" max="4617" width="16.140625" bestFit="1" customWidth="1"/>
    <col min="4618" max="4618" width="18.5703125" customWidth="1"/>
    <col min="4619" max="4619" width="16.140625" customWidth="1"/>
    <col min="4620" max="4620" width="18.42578125" bestFit="1" customWidth="1"/>
    <col min="4621" max="4621" width="25.28515625" bestFit="1" customWidth="1"/>
    <col min="4861" max="4861" width="4.85546875" customWidth="1"/>
    <col min="4862" max="4862" width="26.5703125" customWidth="1"/>
    <col min="4863" max="4863" width="11.28515625" bestFit="1" customWidth="1"/>
    <col min="4864" max="4864" width="80.5703125" customWidth="1"/>
    <col min="4865" max="4865" width="18" customWidth="1"/>
    <col min="4866" max="4866" width="19.42578125" customWidth="1"/>
    <col min="4867" max="4867" width="16.140625" bestFit="1" customWidth="1"/>
    <col min="4868" max="4868" width="18.28515625" customWidth="1"/>
    <col min="4869" max="4869" width="17.85546875" customWidth="1"/>
    <col min="4870" max="4870" width="16.140625" bestFit="1" customWidth="1"/>
    <col min="4871" max="4871" width="17.5703125" customWidth="1"/>
    <col min="4872" max="4872" width="19.28515625" customWidth="1"/>
    <col min="4873" max="4873" width="16.140625" bestFit="1" customWidth="1"/>
    <col min="4874" max="4874" width="18.5703125" customWidth="1"/>
    <col min="4875" max="4875" width="16.140625" customWidth="1"/>
    <col min="4876" max="4876" width="18.42578125" bestFit="1" customWidth="1"/>
    <col min="4877" max="4877" width="25.28515625" bestFit="1" customWidth="1"/>
    <col min="5117" max="5117" width="4.85546875" customWidth="1"/>
    <col min="5118" max="5118" width="26.5703125" customWidth="1"/>
    <col min="5119" max="5119" width="11.28515625" bestFit="1" customWidth="1"/>
    <col min="5120" max="5120" width="80.5703125" customWidth="1"/>
    <col min="5121" max="5121" width="18" customWidth="1"/>
    <col min="5122" max="5122" width="19.42578125" customWidth="1"/>
    <col min="5123" max="5123" width="16.140625" bestFit="1" customWidth="1"/>
    <col min="5124" max="5124" width="18.28515625" customWidth="1"/>
    <col min="5125" max="5125" width="17.85546875" customWidth="1"/>
    <col min="5126" max="5126" width="16.140625" bestFit="1" customWidth="1"/>
    <col min="5127" max="5127" width="17.5703125" customWidth="1"/>
    <col min="5128" max="5128" width="19.28515625" customWidth="1"/>
    <col min="5129" max="5129" width="16.140625" bestFit="1" customWidth="1"/>
    <col min="5130" max="5130" width="18.5703125" customWidth="1"/>
    <col min="5131" max="5131" width="16.140625" customWidth="1"/>
    <col min="5132" max="5132" width="18.42578125" bestFit="1" customWidth="1"/>
    <col min="5133" max="5133" width="25.28515625" bestFit="1" customWidth="1"/>
    <col min="5373" max="5373" width="4.85546875" customWidth="1"/>
    <col min="5374" max="5374" width="26.5703125" customWidth="1"/>
    <col min="5375" max="5375" width="11.28515625" bestFit="1" customWidth="1"/>
    <col min="5376" max="5376" width="80.5703125" customWidth="1"/>
    <col min="5377" max="5377" width="18" customWidth="1"/>
    <col min="5378" max="5378" width="19.42578125" customWidth="1"/>
    <col min="5379" max="5379" width="16.140625" bestFit="1" customWidth="1"/>
    <col min="5380" max="5380" width="18.28515625" customWidth="1"/>
    <col min="5381" max="5381" width="17.85546875" customWidth="1"/>
    <col min="5382" max="5382" width="16.140625" bestFit="1" customWidth="1"/>
    <col min="5383" max="5383" width="17.5703125" customWidth="1"/>
    <col min="5384" max="5384" width="19.28515625" customWidth="1"/>
    <col min="5385" max="5385" width="16.140625" bestFit="1" customWidth="1"/>
    <col min="5386" max="5386" width="18.5703125" customWidth="1"/>
    <col min="5387" max="5387" width="16.140625" customWidth="1"/>
    <col min="5388" max="5388" width="18.42578125" bestFit="1" customWidth="1"/>
    <col min="5389" max="5389" width="25.28515625" bestFit="1" customWidth="1"/>
    <col min="5629" max="5629" width="4.85546875" customWidth="1"/>
    <col min="5630" max="5630" width="26.5703125" customWidth="1"/>
    <col min="5631" max="5631" width="11.28515625" bestFit="1" customWidth="1"/>
    <col min="5632" max="5632" width="80.5703125" customWidth="1"/>
    <col min="5633" max="5633" width="18" customWidth="1"/>
    <col min="5634" max="5634" width="19.42578125" customWidth="1"/>
    <col min="5635" max="5635" width="16.140625" bestFit="1" customWidth="1"/>
    <col min="5636" max="5636" width="18.28515625" customWidth="1"/>
    <col min="5637" max="5637" width="17.85546875" customWidth="1"/>
    <col min="5638" max="5638" width="16.140625" bestFit="1" customWidth="1"/>
    <col min="5639" max="5639" width="17.5703125" customWidth="1"/>
    <col min="5640" max="5640" width="19.28515625" customWidth="1"/>
    <col min="5641" max="5641" width="16.140625" bestFit="1" customWidth="1"/>
    <col min="5642" max="5642" width="18.5703125" customWidth="1"/>
    <col min="5643" max="5643" width="16.140625" customWidth="1"/>
    <col min="5644" max="5644" width="18.42578125" bestFit="1" customWidth="1"/>
    <col min="5645" max="5645" width="25.28515625" bestFit="1" customWidth="1"/>
    <col min="5885" max="5885" width="4.85546875" customWidth="1"/>
    <col min="5886" max="5886" width="26.5703125" customWidth="1"/>
    <col min="5887" max="5887" width="11.28515625" bestFit="1" customWidth="1"/>
    <col min="5888" max="5888" width="80.5703125" customWidth="1"/>
    <col min="5889" max="5889" width="18" customWidth="1"/>
    <col min="5890" max="5890" width="19.42578125" customWidth="1"/>
    <col min="5891" max="5891" width="16.140625" bestFit="1" customWidth="1"/>
    <col min="5892" max="5892" width="18.28515625" customWidth="1"/>
    <col min="5893" max="5893" width="17.85546875" customWidth="1"/>
    <col min="5894" max="5894" width="16.140625" bestFit="1" customWidth="1"/>
    <col min="5895" max="5895" width="17.5703125" customWidth="1"/>
    <col min="5896" max="5896" width="19.28515625" customWidth="1"/>
    <col min="5897" max="5897" width="16.140625" bestFit="1" customWidth="1"/>
    <col min="5898" max="5898" width="18.5703125" customWidth="1"/>
    <col min="5899" max="5899" width="16.140625" customWidth="1"/>
    <col min="5900" max="5900" width="18.42578125" bestFit="1" customWidth="1"/>
    <col min="5901" max="5901" width="25.28515625" bestFit="1" customWidth="1"/>
    <col min="6141" max="6141" width="4.85546875" customWidth="1"/>
    <col min="6142" max="6142" width="26.5703125" customWidth="1"/>
    <col min="6143" max="6143" width="11.28515625" bestFit="1" customWidth="1"/>
    <col min="6144" max="6144" width="80.5703125" customWidth="1"/>
    <col min="6145" max="6145" width="18" customWidth="1"/>
    <col min="6146" max="6146" width="19.42578125" customWidth="1"/>
    <col min="6147" max="6147" width="16.140625" bestFit="1" customWidth="1"/>
    <col min="6148" max="6148" width="18.28515625" customWidth="1"/>
    <col min="6149" max="6149" width="17.85546875" customWidth="1"/>
    <col min="6150" max="6150" width="16.140625" bestFit="1" customWidth="1"/>
    <col min="6151" max="6151" width="17.5703125" customWidth="1"/>
    <col min="6152" max="6152" width="19.28515625" customWidth="1"/>
    <col min="6153" max="6153" width="16.140625" bestFit="1" customWidth="1"/>
    <col min="6154" max="6154" width="18.5703125" customWidth="1"/>
    <col min="6155" max="6155" width="16.140625" customWidth="1"/>
    <col min="6156" max="6156" width="18.42578125" bestFit="1" customWidth="1"/>
    <col min="6157" max="6157" width="25.28515625" bestFit="1" customWidth="1"/>
    <col min="6397" max="6397" width="4.85546875" customWidth="1"/>
    <col min="6398" max="6398" width="26.5703125" customWidth="1"/>
    <col min="6399" max="6399" width="11.28515625" bestFit="1" customWidth="1"/>
    <col min="6400" max="6400" width="80.5703125" customWidth="1"/>
    <col min="6401" max="6401" width="18" customWidth="1"/>
    <col min="6402" max="6402" width="19.42578125" customWidth="1"/>
    <col min="6403" max="6403" width="16.140625" bestFit="1" customWidth="1"/>
    <col min="6404" max="6404" width="18.28515625" customWidth="1"/>
    <col min="6405" max="6405" width="17.85546875" customWidth="1"/>
    <col min="6406" max="6406" width="16.140625" bestFit="1" customWidth="1"/>
    <col min="6407" max="6407" width="17.5703125" customWidth="1"/>
    <col min="6408" max="6408" width="19.28515625" customWidth="1"/>
    <col min="6409" max="6409" width="16.140625" bestFit="1" customWidth="1"/>
    <col min="6410" max="6410" width="18.5703125" customWidth="1"/>
    <col min="6411" max="6411" width="16.140625" customWidth="1"/>
    <col min="6412" max="6412" width="18.42578125" bestFit="1" customWidth="1"/>
    <col min="6413" max="6413" width="25.28515625" bestFit="1" customWidth="1"/>
    <col min="6653" max="6653" width="4.85546875" customWidth="1"/>
    <col min="6654" max="6654" width="26.5703125" customWidth="1"/>
    <col min="6655" max="6655" width="11.28515625" bestFit="1" customWidth="1"/>
    <col min="6656" max="6656" width="80.5703125" customWidth="1"/>
    <col min="6657" max="6657" width="18" customWidth="1"/>
    <col min="6658" max="6658" width="19.42578125" customWidth="1"/>
    <col min="6659" max="6659" width="16.140625" bestFit="1" customWidth="1"/>
    <col min="6660" max="6660" width="18.28515625" customWidth="1"/>
    <col min="6661" max="6661" width="17.85546875" customWidth="1"/>
    <col min="6662" max="6662" width="16.140625" bestFit="1" customWidth="1"/>
    <col min="6663" max="6663" width="17.5703125" customWidth="1"/>
    <col min="6664" max="6664" width="19.28515625" customWidth="1"/>
    <col min="6665" max="6665" width="16.140625" bestFit="1" customWidth="1"/>
    <col min="6666" max="6666" width="18.5703125" customWidth="1"/>
    <col min="6667" max="6667" width="16.140625" customWidth="1"/>
    <col min="6668" max="6668" width="18.42578125" bestFit="1" customWidth="1"/>
    <col min="6669" max="6669" width="25.28515625" bestFit="1" customWidth="1"/>
    <col min="6909" max="6909" width="4.85546875" customWidth="1"/>
    <col min="6910" max="6910" width="26.5703125" customWidth="1"/>
    <col min="6911" max="6911" width="11.28515625" bestFit="1" customWidth="1"/>
    <col min="6912" max="6912" width="80.5703125" customWidth="1"/>
    <col min="6913" max="6913" width="18" customWidth="1"/>
    <col min="6914" max="6914" width="19.42578125" customWidth="1"/>
    <col min="6915" max="6915" width="16.140625" bestFit="1" customWidth="1"/>
    <col min="6916" max="6916" width="18.28515625" customWidth="1"/>
    <col min="6917" max="6917" width="17.85546875" customWidth="1"/>
    <col min="6918" max="6918" width="16.140625" bestFit="1" customWidth="1"/>
    <col min="6919" max="6919" width="17.5703125" customWidth="1"/>
    <col min="6920" max="6920" width="19.28515625" customWidth="1"/>
    <col min="6921" max="6921" width="16.140625" bestFit="1" customWidth="1"/>
    <col min="6922" max="6922" width="18.5703125" customWidth="1"/>
    <col min="6923" max="6923" width="16.140625" customWidth="1"/>
    <col min="6924" max="6924" width="18.42578125" bestFit="1" customWidth="1"/>
    <col min="6925" max="6925" width="25.28515625" bestFit="1" customWidth="1"/>
    <col min="7165" max="7165" width="4.85546875" customWidth="1"/>
    <col min="7166" max="7166" width="26.5703125" customWidth="1"/>
    <col min="7167" max="7167" width="11.28515625" bestFit="1" customWidth="1"/>
    <col min="7168" max="7168" width="80.5703125" customWidth="1"/>
    <col min="7169" max="7169" width="18" customWidth="1"/>
    <col min="7170" max="7170" width="19.42578125" customWidth="1"/>
    <col min="7171" max="7171" width="16.140625" bestFit="1" customWidth="1"/>
    <col min="7172" max="7172" width="18.28515625" customWidth="1"/>
    <col min="7173" max="7173" width="17.85546875" customWidth="1"/>
    <col min="7174" max="7174" width="16.140625" bestFit="1" customWidth="1"/>
    <col min="7175" max="7175" width="17.5703125" customWidth="1"/>
    <col min="7176" max="7176" width="19.28515625" customWidth="1"/>
    <col min="7177" max="7177" width="16.140625" bestFit="1" customWidth="1"/>
    <col min="7178" max="7178" width="18.5703125" customWidth="1"/>
    <col min="7179" max="7179" width="16.140625" customWidth="1"/>
    <col min="7180" max="7180" width="18.42578125" bestFit="1" customWidth="1"/>
    <col min="7181" max="7181" width="25.28515625" bestFit="1" customWidth="1"/>
    <col min="7421" max="7421" width="4.85546875" customWidth="1"/>
    <col min="7422" max="7422" width="26.5703125" customWidth="1"/>
    <col min="7423" max="7423" width="11.28515625" bestFit="1" customWidth="1"/>
    <col min="7424" max="7424" width="80.5703125" customWidth="1"/>
    <col min="7425" max="7425" width="18" customWidth="1"/>
    <col min="7426" max="7426" width="19.42578125" customWidth="1"/>
    <col min="7427" max="7427" width="16.140625" bestFit="1" customWidth="1"/>
    <col min="7428" max="7428" width="18.28515625" customWidth="1"/>
    <col min="7429" max="7429" width="17.85546875" customWidth="1"/>
    <col min="7430" max="7430" width="16.140625" bestFit="1" customWidth="1"/>
    <col min="7431" max="7431" width="17.5703125" customWidth="1"/>
    <col min="7432" max="7432" width="19.28515625" customWidth="1"/>
    <col min="7433" max="7433" width="16.140625" bestFit="1" customWidth="1"/>
    <col min="7434" max="7434" width="18.5703125" customWidth="1"/>
    <col min="7435" max="7435" width="16.140625" customWidth="1"/>
    <col min="7436" max="7436" width="18.42578125" bestFit="1" customWidth="1"/>
    <col min="7437" max="7437" width="25.28515625" bestFit="1" customWidth="1"/>
    <col min="7677" max="7677" width="4.85546875" customWidth="1"/>
    <col min="7678" max="7678" width="26.5703125" customWidth="1"/>
    <col min="7679" max="7679" width="11.28515625" bestFit="1" customWidth="1"/>
    <col min="7680" max="7680" width="80.5703125" customWidth="1"/>
    <col min="7681" max="7681" width="18" customWidth="1"/>
    <col min="7682" max="7682" width="19.42578125" customWidth="1"/>
    <col min="7683" max="7683" width="16.140625" bestFit="1" customWidth="1"/>
    <col min="7684" max="7684" width="18.28515625" customWidth="1"/>
    <col min="7685" max="7685" width="17.85546875" customWidth="1"/>
    <col min="7686" max="7686" width="16.140625" bestFit="1" customWidth="1"/>
    <col min="7687" max="7687" width="17.5703125" customWidth="1"/>
    <col min="7688" max="7688" width="19.28515625" customWidth="1"/>
    <col min="7689" max="7689" width="16.140625" bestFit="1" customWidth="1"/>
    <col min="7690" max="7690" width="18.5703125" customWidth="1"/>
    <col min="7691" max="7691" width="16.140625" customWidth="1"/>
    <col min="7692" max="7692" width="18.42578125" bestFit="1" customWidth="1"/>
    <col min="7693" max="7693" width="25.28515625" bestFit="1" customWidth="1"/>
    <col min="7933" max="7933" width="4.85546875" customWidth="1"/>
    <col min="7934" max="7934" width="26.5703125" customWidth="1"/>
    <col min="7935" max="7935" width="11.28515625" bestFit="1" customWidth="1"/>
    <col min="7936" max="7936" width="80.5703125" customWidth="1"/>
    <col min="7937" max="7937" width="18" customWidth="1"/>
    <col min="7938" max="7938" width="19.42578125" customWidth="1"/>
    <col min="7939" max="7939" width="16.140625" bestFit="1" customWidth="1"/>
    <col min="7940" max="7940" width="18.28515625" customWidth="1"/>
    <col min="7941" max="7941" width="17.85546875" customWidth="1"/>
    <col min="7942" max="7942" width="16.140625" bestFit="1" customWidth="1"/>
    <col min="7943" max="7943" width="17.5703125" customWidth="1"/>
    <col min="7944" max="7944" width="19.28515625" customWidth="1"/>
    <col min="7945" max="7945" width="16.140625" bestFit="1" customWidth="1"/>
    <col min="7946" max="7946" width="18.5703125" customWidth="1"/>
    <col min="7947" max="7947" width="16.140625" customWidth="1"/>
    <col min="7948" max="7948" width="18.42578125" bestFit="1" customWidth="1"/>
    <col min="7949" max="7949" width="25.28515625" bestFit="1" customWidth="1"/>
    <col min="8189" max="8189" width="4.85546875" customWidth="1"/>
    <col min="8190" max="8190" width="26.5703125" customWidth="1"/>
    <col min="8191" max="8191" width="11.28515625" bestFit="1" customWidth="1"/>
    <col min="8192" max="8192" width="80.5703125" customWidth="1"/>
    <col min="8193" max="8193" width="18" customWidth="1"/>
    <col min="8194" max="8194" width="19.42578125" customWidth="1"/>
    <col min="8195" max="8195" width="16.140625" bestFit="1" customWidth="1"/>
    <col min="8196" max="8196" width="18.28515625" customWidth="1"/>
    <col min="8197" max="8197" width="17.85546875" customWidth="1"/>
    <col min="8198" max="8198" width="16.140625" bestFit="1" customWidth="1"/>
    <col min="8199" max="8199" width="17.5703125" customWidth="1"/>
    <col min="8200" max="8200" width="19.28515625" customWidth="1"/>
    <col min="8201" max="8201" width="16.140625" bestFit="1" customWidth="1"/>
    <col min="8202" max="8202" width="18.5703125" customWidth="1"/>
    <col min="8203" max="8203" width="16.140625" customWidth="1"/>
    <col min="8204" max="8204" width="18.42578125" bestFit="1" customWidth="1"/>
    <col min="8205" max="8205" width="25.28515625" bestFit="1" customWidth="1"/>
    <col min="8445" max="8445" width="4.85546875" customWidth="1"/>
    <col min="8446" max="8446" width="26.5703125" customWidth="1"/>
    <col min="8447" max="8447" width="11.28515625" bestFit="1" customWidth="1"/>
    <col min="8448" max="8448" width="80.5703125" customWidth="1"/>
    <col min="8449" max="8449" width="18" customWidth="1"/>
    <col min="8450" max="8450" width="19.42578125" customWidth="1"/>
    <col min="8451" max="8451" width="16.140625" bestFit="1" customWidth="1"/>
    <col min="8452" max="8452" width="18.28515625" customWidth="1"/>
    <col min="8453" max="8453" width="17.85546875" customWidth="1"/>
    <col min="8454" max="8454" width="16.140625" bestFit="1" customWidth="1"/>
    <col min="8455" max="8455" width="17.5703125" customWidth="1"/>
    <col min="8456" max="8456" width="19.28515625" customWidth="1"/>
    <col min="8457" max="8457" width="16.140625" bestFit="1" customWidth="1"/>
    <col min="8458" max="8458" width="18.5703125" customWidth="1"/>
    <col min="8459" max="8459" width="16.140625" customWidth="1"/>
    <col min="8460" max="8460" width="18.42578125" bestFit="1" customWidth="1"/>
    <col min="8461" max="8461" width="25.28515625" bestFit="1" customWidth="1"/>
    <col min="8701" max="8701" width="4.85546875" customWidth="1"/>
    <col min="8702" max="8702" width="26.5703125" customWidth="1"/>
    <col min="8703" max="8703" width="11.28515625" bestFit="1" customWidth="1"/>
    <col min="8704" max="8704" width="80.5703125" customWidth="1"/>
    <col min="8705" max="8705" width="18" customWidth="1"/>
    <col min="8706" max="8706" width="19.42578125" customWidth="1"/>
    <col min="8707" max="8707" width="16.140625" bestFit="1" customWidth="1"/>
    <col min="8708" max="8708" width="18.28515625" customWidth="1"/>
    <col min="8709" max="8709" width="17.85546875" customWidth="1"/>
    <col min="8710" max="8710" width="16.140625" bestFit="1" customWidth="1"/>
    <col min="8711" max="8711" width="17.5703125" customWidth="1"/>
    <col min="8712" max="8712" width="19.28515625" customWidth="1"/>
    <col min="8713" max="8713" width="16.140625" bestFit="1" customWidth="1"/>
    <col min="8714" max="8714" width="18.5703125" customWidth="1"/>
    <col min="8715" max="8715" width="16.140625" customWidth="1"/>
    <col min="8716" max="8716" width="18.42578125" bestFit="1" customWidth="1"/>
    <col min="8717" max="8717" width="25.28515625" bestFit="1" customWidth="1"/>
    <col min="8957" max="8957" width="4.85546875" customWidth="1"/>
    <col min="8958" max="8958" width="26.5703125" customWidth="1"/>
    <col min="8959" max="8959" width="11.28515625" bestFit="1" customWidth="1"/>
    <col min="8960" max="8960" width="80.5703125" customWidth="1"/>
    <col min="8961" max="8961" width="18" customWidth="1"/>
    <col min="8962" max="8962" width="19.42578125" customWidth="1"/>
    <col min="8963" max="8963" width="16.140625" bestFit="1" customWidth="1"/>
    <col min="8964" max="8964" width="18.28515625" customWidth="1"/>
    <col min="8965" max="8965" width="17.85546875" customWidth="1"/>
    <col min="8966" max="8966" width="16.140625" bestFit="1" customWidth="1"/>
    <col min="8967" max="8967" width="17.5703125" customWidth="1"/>
    <col min="8968" max="8968" width="19.28515625" customWidth="1"/>
    <col min="8969" max="8969" width="16.140625" bestFit="1" customWidth="1"/>
    <col min="8970" max="8970" width="18.5703125" customWidth="1"/>
    <col min="8971" max="8971" width="16.140625" customWidth="1"/>
    <col min="8972" max="8972" width="18.42578125" bestFit="1" customWidth="1"/>
    <col min="8973" max="8973" width="25.28515625" bestFit="1" customWidth="1"/>
    <col min="9213" max="9213" width="4.85546875" customWidth="1"/>
    <col min="9214" max="9214" width="26.5703125" customWidth="1"/>
    <col min="9215" max="9215" width="11.28515625" bestFit="1" customWidth="1"/>
    <col min="9216" max="9216" width="80.5703125" customWidth="1"/>
    <col min="9217" max="9217" width="18" customWidth="1"/>
    <col min="9218" max="9218" width="19.42578125" customWidth="1"/>
    <col min="9219" max="9219" width="16.140625" bestFit="1" customWidth="1"/>
    <col min="9220" max="9220" width="18.28515625" customWidth="1"/>
    <col min="9221" max="9221" width="17.85546875" customWidth="1"/>
    <col min="9222" max="9222" width="16.140625" bestFit="1" customWidth="1"/>
    <col min="9223" max="9223" width="17.5703125" customWidth="1"/>
    <col min="9224" max="9224" width="19.28515625" customWidth="1"/>
    <col min="9225" max="9225" width="16.140625" bestFit="1" customWidth="1"/>
    <col min="9226" max="9226" width="18.5703125" customWidth="1"/>
    <col min="9227" max="9227" width="16.140625" customWidth="1"/>
    <col min="9228" max="9228" width="18.42578125" bestFit="1" customWidth="1"/>
    <col min="9229" max="9229" width="25.28515625" bestFit="1" customWidth="1"/>
    <col min="9469" max="9469" width="4.85546875" customWidth="1"/>
    <col min="9470" max="9470" width="26.5703125" customWidth="1"/>
    <col min="9471" max="9471" width="11.28515625" bestFit="1" customWidth="1"/>
    <col min="9472" max="9472" width="80.5703125" customWidth="1"/>
    <col min="9473" max="9473" width="18" customWidth="1"/>
    <col min="9474" max="9474" width="19.42578125" customWidth="1"/>
    <col min="9475" max="9475" width="16.140625" bestFit="1" customWidth="1"/>
    <col min="9476" max="9476" width="18.28515625" customWidth="1"/>
    <col min="9477" max="9477" width="17.85546875" customWidth="1"/>
    <col min="9478" max="9478" width="16.140625" bestFit="1" customWidth="1"/>
    <col min="9479" max="9479" width="17.5703125" customWidth="1"/>
    <col min="9480" max="9480" width="19.28515625" customWidth="1"/>
    <col min="9481" max="9481" width="16.140625" bestFit="1" customWidth="1"/>
    <col min="9482" max="9482" width="18.5703125" customWidth="1"/>
    <col min="9483" max="9483" width="16.140625" customWidth="1"/>
    <col min="9484" max="9484" width="18.42578125" bestFit="1" customWidth="1"/>
    <col min="9485" max="9485" width="25.28515625" bestFit="1" customWidth="1"/>
    <col min="9725" max="9725" width="4.85546875" customWidth="1"/>
    <col min="9726" max="9726" width="26.5703125" customWidth="1"/>
    <col min="9727" max="9727" width="11.28515625" bestFit="1" customWidth="1"/>
    <col min="9728" max="9728" width="80.5703125" customWidth="1"/>
    <col min="9729" max="9729" width="18" customWidth="1"/>
    <col min="9730" max="9730" width="19.42578125" customWidth="1"/>
    <col min="9731" max="9731" width="16.140625" bestFit="1" customWidth="1"/>
    <col min="9732" max="9732" width="18.28515625" customWidth="1"/>
    <col min="9733" max="9733" width="17.85546875" customWidth="1"/>
    <col min="9734" max="9734" width="16.140625" bestFit="1" customWidth="1"/>
    <col min="9735" max="9735" width="17.5703125" customWidth="1"/>
    <col min="9736" max="9736" width="19.28515625" customWidth="1"/>
    <col min="9737" max="9737" width="16.140625" bestFit="1" customWidth="1"/>
    <col min="9738" max="9738" width="18.5703125" customWidth="1"/>
    <col min="9739" max="9739" width="16.140625" customWidth="1"/>
    <col min="9740" max="9740" width="18.42578125" bestFit="1" customWidth="1"/>
    <col min="9741" max="9741" width="25.28515625" bestFit="1" customWidth="1"/>
    <col min="9981" max="9981" width="4.85546875" customWidth="1"/>
    <col min="9982" max="9982" width="26.5703125" customWidth="1"/>
    <col min="9983" max="9983" width="11.28515625" bestFit="1" customWidth="1"/>
    <col min="9984" max="9984" width="80.5703125" customWidth="1"/>
    <col min="9985" max="9985" width="18" customWidth="1"/>
    <col min="9986" max="9986" width="19.42578125" customWidth="1"/>
    <col min="9987" max="9987" width="16.140625" bestFit="1" customWidth="1"/>
    <col min="9988" max="9988" width="18.28515625" customWidth="1"/>
    <col min="9989" max="9989" width="17.85546875" customWidth="1"/>
    <col min="9990" max="9990" width="16.140625" bestFit="1" customWidth="1"/>
    <col min="9991" max="9991" width="17.5703125" customWidth="1"/>
    <col min="9992" max="9992" width="19.28515625" customWidth="1"/>
    <col min="9993" max="9993" width="16.140625" bestFit="1" customWidth="1"/>
    <col min="9994" max="9994" width="18.5703125" customWidth="1"/>
    <col min="9995" max="9995" width="16.140625" customWidth="1"/>
    <col min="9996" max="9996" width="18.42578125" bestFit="1" customWidth="1"/>
    <col min="9997" max="9997" width="25.28515625" bestFit="1" customWidth="1"/>
    <col min="10237" max="10237" width="4.85546875" customWidth="1"/>
    <col min="10238" max="10238" width="26.5703125" customWidth="1"/>
    <col min="10239" max="10239" width="11.28515625" bestFit="1" customWidth="1"/>
    <col min="10240" max="10240" width="80.5703125" customWidth="1"/>
    <col min="10241" max="10241" width="18" customWidth="1"/>
    <col min="10242" max="10242" width="19.42578125" customWidth="1"/>
    <col min="10243" max="10243" width="16.140625" bestFit="1" customWidth="1"/>
    <col min="10244" max="10244" width="18.28515625" customWidth="1"/>
    <col min="10245" max="10245" width="17.85546875" customWidth="1"/>
    <col min="10246" max="10246" width="16.140625" bestFit="1" customWidth="1"/>
    <col min="10247" max="10247" width="17.5703125" customWidth="1"/>
    <col min="10248" max="10248" width="19.28515625" customWidth="1"/>
    <col min="10249" max="10249" width="16.140625" bestFit="1" customWidth="1"/>
    <col min="10250" max="10250" width="18.5703125" customWidth="1"/>
    <col min="10251" max="10251" width="16.140625" customWidth="1"/>
    <col min="10252" max="10252" width="18.42578125" bestFit="1" customWidth="1"/>
    <col min="10253" max="10253" width="25.28515625" bestFit="1" customWidth="1"/>
    <col min="10493" max="10493" width="4.85546875" customWidth="1"/>
    <col min="10494" max="10494" width="26.5703125" customWidth="1"/>
    <col min="10495" max="10495" width="11.28515625" bestFit="1" customWidth="1"/>
    <col min="10496" max="10496" width="80.5703125" customWidth="1"/>
    <col min="10497" max="10497" width="18" customWidth="1"/>
    <col min="10498" max="10498" width="19.42578125" customWidth="1"/>
    <col min="10499" max="10499" width="16.140625" bestFit="1" customWidth="1"/>
    <col min="10500" max="10500" width="18.28515625" customWidth="1"/>
    <col min="10501" max="10501" width="17.85546875" customWidth="1"/>
    <col min="10502" max="10502" width="16.140625" bestFit="1" customWidth="1"/>
    <col min="10503" max="10503" width="17.5703125" customWidth="1"/>
    <col min="10504" max="10504" width="19.28515625" customWidth="1"/>
    <col min="10505" max="10505" width="16.140625" bestFit="1" customWidth="1"/>
    <col min="10506" max="10506" width="18.5703125" customWidth="1"/>
    <col min="10507" max="10507" width="16.140625" customWidth="1"/>
    <col min="10508" max="10508" width="18.42578125" bestFit="1" customWidth="1"/>
    <col min="10509" max="10509" width="25.28515625" bestFit="1" customWidth="1"/>
    <col min="10749" max="10749" width="4.85546875" customWidth="1"/>
    <col min="10750" max="10750" width="26.5703125" customWidth="1"/>
    <col min="10751" max="10751" width="11.28515625" bestFit="1" customWidth="1"/>
    <col min="10752" max="10752" width="80.5703125" customWidth="1"/>
    <col min="10753" max="10753" width="18" customWidth="1"/>
    <col min="10754" max="10754" width="19.42578125" customWidth="1"/>
    <col min="10755" max="10755" width="16.140625" bestFit="1" customWidth="1"/>
    <col min="10756" max="10756" width="18.28515625" customWidth="1"/>
    <col min="10757" max="10757" width="17.85546875" customWidth="1"/>
    <col min="10758" max="10758" width="16.140625" bestFit="1" customWidth="1"/>
    <col min="10759" max="10759" width="17.5703125" customWidth="1"/>
    <col min="10760" max="10760" width="19.28515625" customWidth="1"/>
    <col min="10761" max="10761" width="16.140625" bestFit="1" customWidth="1"/>
    <col min="10762" max="10762" width="18.5703125" customWidth="1"/>
    <col min="10763" max="10763" width="16.140625" customWidth="1"/>
    <col min="10764" max="10764" width="18.42578125" bestFit="1" customWidth="1"/>
    <col min="10765" max="10765" width="25.28515625" bestFit="1" customWidth="1"/>
    <col min="11005" max="11005" width="4.85546875" customWidth="1"/>
    <col min="11006" max="11006" width="26.5703125" customWidth="1"/>
    <col min="11007" max="11007" width="11.28515625" bestFit="1" customWidth="1"/>
    <col min="11008" max="11008" width="80.5703125" customWidth="1"/>
    <col min="11009" max="11009" width="18" customWidth="1"/>
    <col min="11010" max="11010" width="19.42578125" customWidth="1"/>
    <col min="11011" max="11011" width="16.140625" bestFit="1" customWidth="1"/>
    <col min="11012" max="11012" width="18.28515625" customWidth="1"/>
    <col min="11013" max="11013" width="17.85546875" customWidth="1"/>
    <col min="11014" max="11014" width="16.140625" bestFit="1" customWidth="1"/>
    <col min="11015" max="11015" width="17.5703125" customWidth="1"/>
    <col min="11016" max="11016" width="19.28515625" customWidth="1"/>
    <col min="11017" max="11017" width="16.140625" bestFit="1" customWidth="1"/>
    <col min="11018" max="11018" width="18.5703125" customWidth="1"/>
    <col min="11019" max="11019" width="16.140625" customWidth="1"/>
    <col min="11020" max="11020" width="18.42578125" bestFit="1" customWidth="1"/>
    <col min="11021" max="11021" width="25.28515625" bestFit="1" customWidth="1"/>
    <col min="11261" max="11261" width="4.85546875" customWidth="1"/>
    <col min="11262" max="11262" width="26.5703125" customWidth="1"/>
    <col min="11263" max="11263" width="11.28515625" bestFit="1" customWidth="1"/>
    <col min="11264" max="11264" width="80.5703125" customWidth="1"/>
    <col min="11265" max="11265" width="18" customWidth="1"/>
    <col min="11266" max="11266" width="19.42578125" customWidth="1"/>
    <col min="11267" max="11267" width="16.140625" bestFit="1" customWidth="1"/>
    <col min="11268" max="11268" width="18.28515625" customWidth="1"/>
    <col min="11269" max="11269" width="17.85546875" customWidth="1"/>
    <col min="11270" max="11270" width="16.140625" bestFit="1" customWidth="1"/>
    <col min="11271" max="11271" width="17.5703125" customWidth="1"/>
    <col min="11272" max="11272" width="19.28515625" customWidth="1"/>
    <col min="11273" max="11273" width="16.140625" bestFit="1" customWidth="1"/>
    <col min="11274" max="11274" width="18.5703125" customWidth="1"/>
    <col min="11275" max="11275" width="16.140625" customWidth="1"/>
    <col min="11276" max="11276" width="18.42578125" bestFit="1" customWidth="1"/>
    <col min="11277" max="11277" width="25.28515625" bestFit="1" customWidth="1"/>
    <col min="11517" max="11517" width="4.85546875" customWidth="1"/>
    <col min="11518" max="11518" width="26.5703125" customWidth="1"/>
    <col min="11519" max="11519" width="11.28515625" bestFit="1" customWidth="1"/>
    <col min="11520" max="11520" width="80.5703125" customWidth="1"/>
    <col min="11521" max="11521" width="18" customWidth="1"/>
    <col min="11522" max="11522" width="19.42578125" customWidth="1"/>
    <col min="11523" max="11523" width="16.140625" bestFit="1" customWidth="1"/>
    <col min="11524" max="11524" width="18.28515625" customWidth="1"/>
    <col min="11525" max="11525" width="17.85546875" customWidth="1"/>
    <col min="11526" max="11526" width="16.140625" bestFit="1" customWidth="1"/>
    <col min="11527" max="11527" width="17.5703125" customWidth="1"/>
    <col min="11528" max="11528" width="19.28515625" customWidth="1"/>
    <col min="11529" max="11529" width="16.140625" bestFit="1" customWidth="1"/>
    <col min="11530" max="11530" width="18.5703125" customWidth="1"/>
    <col min="11531" max="11531" width="16.140625" customWidth="1"/>
    <col min="11532" max="11532" width="18.42578125" bestFit="1" customWidth="1"/>
    <col min="11533" max="11533" width="25.28515625" bestFit="1" customWidth="1"/>
    <col min="11773" max="11773" width="4.85546875" customWidth="1"/>
    <col min="11774" max="11774" width="26.5703125" customWidth="1"/>
    <col min="11775" max="11775" width="11.28515625" bestFit="1" customWidth="1"/>
    <col min="11776" max="11776" width="80.5703125" customWidth="1"/>
    <col min="11777" max="11777" width="18" customWidth="1"/>
    <col min="11778" max="11778" width="19.42578125" customWidth="1"/>
    <col min="11779" max="11779" width="16.140625" bestFit="1" customWidth="1"/>
    <col min="11780" max="11780" width="18.28515625" customWidth="1"/>
    <col min="11781" max="11781" width="17.85546875" customWidth="1"/>
    <col min="11782" max="11782" width="16.140625" bestFit="1" customWidth="1"/>
    <col min="11783" max="11783" width="17.5703125" customWidth="1"/>
    <col min="11784" max="11784" width="19.28515625" customWidth="1"/>
    <col min="11785" max="11785" width="16.140625" bestFit="1" customWidth="1"/>
    <col min="11786" max="11786" width="18.5703125" customWidth="1"/>
    <col min="11787" max="11787" width="16.140625" customWidth="1"/>
    <col min="11788" max="11788" width="18.42578125" bestFit="1" customWidth="1"/>
    <col min="11789" max="11789" width="25.28515625" bestFit="1" customWidth="1"/>
    <col min="12029" max="12029" width="4.85546875" customWidth="1"/>
    <col min="12030" max="12030" width="26.5703125" customWidth="1"/>
    <col min="12031" max="12031" width="11.28515625" bestFit="1" customWidth="1"/>
    <col min="12032" max="12032" width="80.5703125" customWidth="1"/>
    <col min="12033" max="12033" width="18" customWidth="1"/>
    <col min="12034" max="12034" width="19.42578125" customWidth="1"/>
    <col min="12035" max="12035" width="16.140625" bestFit="1" customWidth="1"/>
    <col min="12036" max="12036" width="18.28515625" customWidth="1"/>
    <col min="12037" max="12037" width="17.85546875" customWidth="1"/>
    <col min="12038" max="12038" width="16.140625" bestFit="1" customWidth="1"/>
    <col min="12039" max="12039" width="17.5703125" customWidth="1"/>
    <col min="12040" max="12040" width="19.28515625" customWidth="1"/>
    <col min="12041" max="12041" width="16.140625" bestFit="1" customWidth="1"/>
    <col min="12042" max="12042" width="18.5703125" customWidth="1"/>
    <col min="12043" max="12043" width="16.140625" customWidth="1"/>
    <col min="12044" max="12044" width="18.42578125" bestFit="1" customWidth="1"/>
    <col min="12045" max="12045" width="25.28515625" bestFit="1" customWidth="1"/>
    <col min="12285" max="12285" width="4.85546875" customWidth="1"/>
    <col min="12286" max="12286" width="26.5703125" customWidth="1"/>
    <col min="12287" max="12287" width="11.28515625" bestFit="1" customWidth="1"/>
    <col min="12288" max="12288" width="80.5703125" customWidth="1"/>
    <col min="12289" max="12289" width="18" customWidth="1"/>
    <col min="12290" max="12290" width="19.42578125" customWidth="1"/>
    <col min="12291" max="12291" width="16.140625" bestFit="1" customWidth="1"/>
    <col min="12292" max="12292" width="18.28515625" customWidth="1"/>
    <col min="12293" max="12293" width="17.85546875" customWidth="1"/>
    <col min="12294" max="12294" width="16.140625" bestFit="1" customWidth="1"/>
    <col min="12295" max="12295" width="17.5703125" customWidth="1"/>
    <col min="12296" max="12296" width="19.28515625" customWidth="1"/>
    <col min="12297" max="12297" width="16.140625" bestFit="1" customWidth="1"/>
    <col min="12298" max="12298" width="18.5703125" customWidth="1"/>
    <col min="12299" max="12299" width="16.140625" customWidth="1"/>
    <col min="12300" max="12300" width="18.42578125" bestFit="1" customWidth="1"/>
    <col min="12301" max="12301" width="25.28515625" bestFit="1" customWidth="1"/>
    <col min="12541" max="12541" width="4.85546875" customWidth="1"/>
    <col min="12542" max="12542" width="26.5703125" customWidth="1"/>
    <col min="12543" max="12543" width="11.28515625" bestFit="1" customWidth="1"/>
    <col min="12544" max="12544" width="80.5703125" customWidth="1"/>
    <col min="12545" max="12545" width="18" customWidth="1"/>
    <col min="12546" max="12546" width="19.42578125" customWidth="1"/>
    <col min="12547" max="12547" width="16.140625" bestFit="1" customWidth="1"/>
    <col min="12548" max="12548" width="18.28515625" customWidth="1"/>
    <col min="12549" max="12549" width="17.85546875" customWidth="1"/>
    <col min="12550" max="12550" width="16.140625" bestFit="1" customWidth="1"/>
    <col min="12551" max="12551" width="17.5703125" customWidth="1"/>
    <col min="12552" max="12552" width="19.28515625" customWidth="1"/>
    <col min="12553" max="12553" width="16.140625" bestFit="1" customWidth="1"/>
    <col min="12554" max="12554" width="18.5703125" customWidth="1"/>
    <col min="12555" max="12555" width="16.140625" customWidth="1"/>
    <col min="12556" max="12556" width="18.42578125" bestFit="1" customWidth="1"/>
    <col min="12557" max="12557" width="25.28515625" bestFit="1" customWidth="1"/>
    <col min="12797" max="12797" width="4.85546875" customWidth="1"/>
    <col min="12798" max="12798" width="26.5703125" customWidth="1"/>
    <col min="12799" max="12799" width="11.28515625" bestFit="1" customWidth="1"/>
    <col min="12800" max="12800" width="80.5703125" customWidth="1"/>
    <col min="12801" max="12801" width="18" customWidth="1"/>
    <col min="12802" max="12802" width="19.42578125" customWidth="1"/>
    <col min="12803" max="12803" width="16.140625" bestFit="1" customWidth="1"/>
    <col min="12804" max="12804" width="18.28515625" customWidth="1"/>
    <col min="12805" max="12805" width="17.85546875" customWidth="1"/>
    <col min="12806" max="12806" width="16.140625" bestFit="1" customWidth="1"/>
    <col min="12807" max="12807" width="17.5703125" customWidth="1"/>
    <col min="12808" max="12808" width="19.28515625" customWidth="1"/>
    <col min="12809" max="12809" width="16.140625" bestFit="1" customWidth="1"/>
    <col min="12810" max="12810" width="18.5703125" customWidth="1"/>
    <col min="12811" max="12811" width="16.140625" customWidth="1"/>
    <col min="12812" max="12812" width="18.42578125" bestFit="1" customWidth="1"/>
    <col min="12813" max="12813" width="25.28515625" bestFit="1" customWidth="1"/>
    <col min="13053" max="13053" width="4.85546875" customWidth="1"/>
    <col min="13054" max="13054" width="26.5703125" customWidth="1"/>
    <col min="13055" max="13055" width="11.28515625" bestFit="1" customWidth="1"/>
    <col min="13056" max="13056" width="80.5703125" customWidth="1"/>
    <col min="13057" max="13057" width="18" customWidth="1"/>
    <col min="13058" max="13058" width="19.42578125" customWidth="1"/>
    <col min="13059" max="13059" width="16.140625" bestFit="1" customWidth="1"/>
    <col min="13060" max="13060" width="18.28515625" customWidth="1"/>
    <col min="13061" max="13061" width="17.85546875" customWidth="1"/>
    <col min="13062" max="13062" width="16.140625" bestFit="1" customWidth="1"/>
    <col min="13063" max="13063" width="17.5703125" customWidth="1"/>
    <col min="13064" max="13064" width="19.28515625" customWidth="1"/>
    <col min="13065" max="13065" width="16.140625" bestFit="1" customWidth="1"/>
    <col min="13066" max="13066" width="18.5703125" customWidth="1"/>
    <col min="13067" max="13067" width="16.140625" customWidth="1"/>
    <col min="13068" max="13068" width="18.42578125" bestFit="1" customWidth="1"/>
    <col min="13069" max="13069" width="25.28515625" bestFit="1" customWidth="1"/>
    <col min="13309" max="13309" width="4.85546875" customWidth="1"/>
    <col min="13310" max="13310" width="26.5703125" customWidth="1"/>
    <col min="13311" max="13311" width="11.28515625" bestFit="1" customWidth="1"/>
    <col min="13312" max="13312" width="80.5703125" customWidth="1"/>
    <col min="13313" max="13313" width="18" customWidth="1"/>
    <col min="13314" max="13314" width="19.42578125" customWidth="1"/>
    <col min="13315" max="13315" width="16.140625" bestFit="1" customWidth="1"/>
    <col min="13316" max="13316" width="18.28515625" customWidth="1"/>
    <col min="13317" max="13317" width="17.85546875" customWidth="1"/>
    <col min="13318" max="13318" width="16.140625" bestFit="1" customWidth="1"/>
    <col min="13319" max="13319" width="17.5703125" customWidth="1"/>
    <col min="13320" max="13320" width="19.28515625" customWidth="1"/>
    <col min="13321" max="13321" width="16.140625" bestFit="1" customWidth="1"/>
    <col min="13322" max="13322" width="18.5703125" customWidth="1"/>
    <col min="13323" max="13323" width="16.140625" customWidth="1"/>
    <col min="13324" max="13324" width="18.42578125" bestFit="1" customWidth="1"/>
    <col min="13325" max="13325" width="25.28515625" bestFit="1" customWidth="1"/>
    <col min="13565" max="13565" width="4.85546875" customWidth="1"/>
    <col min="13566" max="13566" width="26.5703125" customWidth="1"/>
    <col min="13567" max="13567" width="11.28515625" bestFit="1" customWidth="1"/>
    <col min="13568" max="13568" width="80.5703125" customWidth="1"/>
    <col min="13569" max="13569" width="18" customWidth="1"/>
    <col min="13570" max="13570" width="19.42578125" customWidth="1"/>
    <col min="13571" max="13571" width="16.140625" bestFit="1" customWidth="1"/>
    <col min="13572" max="13572" width="18.28515625" customWidth="1"/>
    <col min="13573" max="13573" width="17.85546875" customWidth="1"/>
    <col min="13574" max="13574" width="16.140625" bestFit="1" customWidth="1"/>
    <col min="13575" max="13575" width="17.5703125" customWidth="1"/>
    <col min="13576" max="13576" width="19.28515625" customWidth="1"/>
    <col min="13577" max="13577" width="16.140625" bestFit="1" customWidth="1"/>
    <col min="13578" max="13578" width="18.5703125" customWidth="1"/>
    <col min="13579" max="13579" width="16.140625" customWidth="1"/>
    <col min="13580" max="13580" width="18.42578125" bestFit="1" customWidth="1"/>
    <col min="13581" max="13581" width="25.28515625" bestFit="1" customWidth="1"/>
    <col min="13821" max="13821" width="4.85546875" customWidth="1"/>
    <col min="13822" max="13822" width="26.5703125" customWidth="1"/>
    <col min="13823" max="13823" width="11.28515625" bestFit="1" customWidth="1"/>
    <col min="13824" max="13824" width="80.5703125" customWidth="1"/>
    <col min="13825" max="13825" width="18" customWidth="1"/>
    <col min="13826" max="13826" width="19.42578125" customWidth="1"/>
    <col min="13827" max="13827" width="16.140625" bestFit="1" customWidth="1"/>
    <col min="13828" max="13828" width="18.28515625" customWidth="1"/>
    <col min="13829" max="13829" width="17.85546875" customWidth="1"/>
    <col min="13830" max="13830" width="16.140625" bestFit="1" customWidth="1"/>
    <col min="13831" max="13831" width="17.5703125" customWidth="1"/>
    <col min="13832" max="13832" width="19.28515625" customWidth="1"/>
    <col min="13833" max="13833" width="16.140625" bestFit="1" customWidth="1"/>
    <col min="13834" max="13834" width="18.5703125" customWidth="1"/>
    <col min="13835" max="13835" width="16.140625" customWidth="1"/>
    <col min="13836" max="13836" width="18.42578125" bestFit="1" customWidth="1"/>
    <col min="13837" max="13837" width="25.28515625" bestFit="1" customWidth="1"/>
    <col min="14077" max="14077" width="4.85546875" customWidth="1"/>
    <col min="14078" max="14078" width="26.5703125" customWidth="1"/>
    <col min="14079" max="14079" width="11.28515625" bestFit="1" customWidth="1"/>
    <col min="14080" max="14080" width="80.5703125" customWidth="1"/>
    <col min="14081" max="14081" width="18" customWidth="1"/>
    <col min="14082" max="14082" width="19.42578125" customWidth="1"/>
    <col min="14083" max="14083" width="16.140625" bestFit="1" customWidth="1"/>
    <col min="14084" max="14084" width="18.28515625" customWidth="1"/>
    <col min="14085" max="14085" width="17.85546875" customWidth="1"/>
    <col min="14086" max="14086" width="16.140625" bestFit="1" customWidth="1"/>
    <col min="14087" max="14087" width="17.5703125" customWidth="1"/>
    <col min="14088" max="14088" width="19.28515625" customWidth="1"/>
    <col min="14089" max="14089" width="16.140625" bestFit="1" customWidth="1"/>
    <col min="14090" max="14090" width="18.5703125" customWidth="1"/>
    <col min="14091" max="14091" width="16.140625" customWidth="1"/>
    <col min="14092" max="14092" width="18.42578125" bestFit="1" customWidth="1"/>
    <col min="14093" max="14093" width="25.28515625" bestFit="1" customWidth="1"/>
    <col min="14333" max="14333" width="4.85546875" customWidth="1"/>
    <col min="14334" max="14334" width="26.5703125" customWidth="1"/>
    <col min="14335" max="14335" width="11.28515625" bestFit="1" customWidth="1"/>
    <col min="14336" max="14336" width="80.5703125" customWidth="1"/>
    <col min="14337" max="14337" width="18" customWidth="1"/>
    <col min="14338" max="14338" width="19.42578125" customWidth="1"/>
    <col min="14339" max="14339" width="16.140625" bestFit="1" customWidth="1"/>
    <col min="14340" max="14340" width="18.28515625" customWidth="1"/>
    <col min="14341" max="14341" width="17.85546875" customWidth="1"/>
    <col min="14342" max="14342" width="16.140625" bestFit="1" customWidth="1"/>
    <col min="14343" max="14343" width="17.5703125" customWidth="1"/>
    <col min="14344" max="14344" width="19.28515625" customWidth="1"/>
    <col min="14345" max="14345" width="16.140625" bestFit="1" customWidth="1"/>
    <col min="14346" max="14346" width="18.5703125" customWidth="1"/>
    <col min="14347" max="14347" width="16.140625" customWidth="1"/>
    <col min="14348" max="14348" width="18.42578125" bestFit="1" customWidth="1"/>
    <col min="14349" max="14349" width="25.28515625" bestFit="1" customWidth="1"/>
    <col min="14589" max="14589" width="4.85546875" customWidth="1"/>
    <col min="14590" max="14590" width="26.5703125" customWidth="1"/>
    <col min="14591" max="14591" width="11.28515625" bestFit="1" customWidth="1"/>
    <col min="14592" max="14592" width="80.5703125" customWidth="1"/>
    <col min="14593" max="14593" width="18" customWidth="1"/>
    <col min="14594" max="14594" width="19.42578125" customWidth="1"/>
    <col min="14595" max="14595" width="16.140625" bestFit="1" customWidth="1"/>
    <col min="14596" max="14596" width="18.28515625" customWidth="1"/>
    <col min="14597" max="14597" width="17.85546875" customWidth="1"/>
    <col min="14598" max="14598" width="16.140625" bestFit="1" customWidth="1"/>
    <col min="14599" max="14599" width="17.5703125" customWidth="1"/>
    <col min="14600" max="14600" width="19.28515625" customWidth="1"/>
    <col min="14601" max="14601" width="16.140625" bestFit="1" customWidth="1"/>
    <col min="14602" max="14602" width="18.5703125" customWidth="1"/>
    <col min="14603" max="14603" width="16.140625" customWidth="1"/>
    <col min="14604" max="14604" width="18.42578125" bestFit="1" customWidth="1"/>
    <col min="14605" max="14605" width="25.28515625" bestFit="1" customWidth="1"/>
    <col min="14845" max="14845" width="4.85546875" customWidth="1"/>
    <col min="14846" max="14846" width="26.5703125" customWidth="1"/>
    <col min="14847" max="14847" width="11.28515625" bestFit="1" customWidth="1"/>
    <col min="14848" max="14848" width="80.5703125" customWidth="1"/>
    <col min="14849" max="14849" width="18" customWidth="1"/>
    <col min="14850" max="14850" width="19.42578125" customWidth="1"/>
    <col min="14851" max="14851" width="16.140625" bestFit="1" customWidth="1"/>
    <col min="14852" max="14852" width="18.28515625" customWidth="1"/>
    <col min="14853" max="14853" width="17.85546875" customWidth="1"/>
    <col min="14854" max="14854" width="16.140625" bestFit="1" customWidth="1"/>
    <col min="14855" max="14855" width="17.5703125" customWidth="1"/>
    <col min="14856" max="14856" width="19.28515625" customWidth="1"/>
    <col min="14857" max="14857" width="16.140625" bestFit="1" customWidth="1"/>
    <col min="14858" max="14858" width="18.5703125" customWidth="1"/>
    <col min="14859" max="14859" width="16.140625" customWidth="1"/>
    <col min="14860" max="14860" width="18.42578125" bestFit="1" customWidth="1"/>
    <col min="14861" max="14861" width="25.28515625" bestFit="1" customWidth="1"/>
    <col min="15101" max="15101" width="4.85546875" customWidth="1"/>
    <col min="15102" max="15102" width="26.5703125" customWidth="1"/>
    <col min="15103" max="15103" width="11.28515625" bestFit="1" customWidth="1"/>
    <col min="15104" max="15104" width="80.5703125" customWidth="1"/>
    <col min="15105" max="15105" width="18" customWidth="1"/>
    <col min="15106" max="15106" width="19.42578125" customWidth="1"/>
    <col min="15107" max="15107" width="16.140625" bestFit="1" customWidth="1"/>
    <col min="15108" max="15108" width="18.28515625" customWidth="1"/>
    <col min="15109" max="15109" width="17.85546875" customWidth="1"/>
    <col min="15110" max="15110" width="16.140625" bestFit="1" customWidth="1"/>
    <col min="15111" max="15111" width="17.5703125" customWidth="1"/>
    <col min="15112" max="15112" width="19.28515625" customWidth="1"/>
    <col min="15113" max="15113" width="16.140625" bestFit="1" customWidth="1"/>
    <col min="15114" max="15114" width="18.5703125" customWidth="1"/>
    <col min="15115" max="15115" width="16.140625" customWidth="1"/>
    <col min="15116" max="15116" width="18.42578125" bestFit="1" customWidth="1"/>
    <col min="15117" max="15117" width="25.28515625" bestFit="1" customWidth="1"/>
    <col min="15357" max="15357" width="4.85546875" customWidth="1"/>
    <col min="15358" max="15358" width="26.5703125" customWidth="1"/>
    <col min="15359" max="15359" width="11.28515625" bestFit="1" customWidth="1"/>
    <col min="15360" max="15360" width="80.5703125" customWidth="1"/>
    <col min="15361" max="15361" width="18" customWidth="1"/>
    <col min="15362" max="15362" width="19.42578125" customWidth="1"/>
    <col min="15363" max="15363" width="16.140625" bestFit="1" customWidth="1"/>
    <col min="15364" max="15364" width="18.28515625" customWidth="1"/>
    <col min="15365" max="15365" width="17.85546875" customWidth="1"/>
    <col min="15366" max="15366" width="16.140625" bestFit="1" customWidth="1"/>
    <col min="15367" max="15367" width="17.5703125" customWidth="1"/>
    <col min="15368" max="15368" width="19.28515625" customWidth="1"/>
    <col min="15369" max="15369" width="16.140625" bestFit="1" customWidth="1"/>
    <col min="15370" max="15370" width="18.5703125" customWidth="1"/>
    <col min="15371" max="15371" width="16.140625" customWidth="1"/>
    <col min="15372" max="15372" width="18.42578125" bestFit="1" customWidth="1"/>
    <col min="15373" max="15373" width="25.28515625" bestFit="1" customWidth="1"/>
    <col min="15613" max="15613" width="4.85546875" customWidth="1"/>
    <col min="15614" max="15614" width="26.5703125" customWidth="1"/>
    <col min="15615" max="15615" width="11.28515625" bestFit="1" customWidth="1"/>
    <col min="15616" max="15616" width="80.5703125" customWidth="1"/>
    <col min="15617" max="15617" width="18" customWidth="1"/>
    <col min="15618" max="15618" width="19.42578125" customWidth="1"/>
    <col min="15619" max="15619" width="16.140625" bestFit="1" customWidth="1"/>
    <col min="15620" max="15620" width="18.28515625" customWidth="1"/>
    <col min="15621" max="15621" width="17.85546875" customWidth="1"/>
    <col min="15622" max="15622" width="16.140625" bestFit="1" customWidth="1"/>
    <col min="15623" max="15623" width="17.5703125" customWidth="1"/>
    <col min="15624" max="15624" width="19.28515625" customWidth="1"/>
    <col min="15625" max="15625" width="16.140625" bestFit="1" customWidth="1"/>
    <col min="15626" max="15626" width="18.5703125" customWidth="1"/>
    <col min="15627" max="15627" width="16.140625" customWidth="1"/>
    <col min="15628" max="15628" width="18.42578125" bestFit="1" customWidth="1"/>
    <col min="15629" max="15629" width="25.28515625" bestFit="1" customWidth="1"/>
    <col min="15869" max="15869" width="4.85546875" customWidth="1"/>
    <col min="15870" max="15870" width="26.5703125" customWidth="1"/>
    <col min="15871" max="15871" width="11.28515625" bestFit="1" customWidth="1"/>
    <col min="15872" max="15872" width="80.5703125" customWidth="1"/>
    <col min="15873" max="15873" width="18" customWidth="1"/>
    <col min="15874" max="15874" width="19.42578125" customWidth="1"/>
    <col min="15875" max="15875" width="16.140625" bestFit="1" customWidth="1"/>
    <col min="15876" max="15876" width="18.28515625" customWidth="1"/>
    <col min="15877" max="15877" width="17.85546875" customWidth="1"/>
    <col min="15878" max="15878" width="16.140625" bestFit="1" customWidth="1"/>
    <col min="15879" max="15879" width="17.5703125" customWidth="1"/>
    <col min="15880" max="15880" width="19.28515625" customWidth="1"/>
    <col min="15881" max="15881" width="16.140625" bestFit="1" customWidth="1"/>
    <col min="15882" max="15882" width="18.5703125" customWidth="1"/>
    <col min="15883" max="15883" width="16.140625" customWidth="1"/>
    <col min="15884" max="15884" width="18.42578125" bestFit="1" customWidth="1"/>
    <col min="15885" max="15885" width="25.28515625" bestFit="1" customWidth="1"/>
    <col min="16125" max="16125" width="4.85546875" customWidth="1"/>
    <col min="16126" max="16126" width="26.5703125" customWidth="1"/>
    <col min="16127" max="16127" width="11.28515625" bestFit="1" customWidth="1"/>
    <col min="16128" max="16128" width="80.5703125" customWidth="1"/>
    <col min="16129" max="16129" width="18" customWidth="1"/>
    <col min="16130" max="16130" width="19.42578125" customWidth="1"/>
    <col min="16131" max="16131" width="16.140625" bestFit="1" customWidth="1"/>
    <col min="16132" max="16132" width="18.28515625" customWidth="1"/>
    <col min="16133" max="16133" width="17.85546875" customWidth="1"/>
    <col min="16134" max="16134" width="16.140625" bestFit="1" customWidth="1"/>
    <col min="16135" max="16135" width="17.5703125" customWidth="1"/>
    <col min="16136" max="16136" width="19.28515625" customWidth="1"/>
    <col min="16137" max="16137" width="16.140625" bestFit="1" customWidth="1"/>
    <col min="16138" max="16138" width="18.5703125" customWidth="1"/>
    <col min="16139" max="16139" width="16.140625" customWidth="1"/>
    <col min="16140" max="16140" width="18.42578125" bestFit="1" customWidth="1"/>
    <col min="16141" max="16141" width="25.28515625" bestFit="1" customWidth="1"/>
  </cols>
  <sheetData>
    <row r="1" spans="1:24" ht="15" customHeight="1">
      <c r="B1" s="23"/>
      <c r="C1" s="6"/>
      <c r="D1" s="6"/>
      <c r="E1" s="6"/>
      <c r="F1" s="6"/>
      <c r="G1" s="6"/>
      <c r="H1" s="6"/>
      <c r="I1" s="6"/>
      <c r="J1" s="6"/>
      <c r="K1" s="6"/>
      <c r="L1" s="6"/>
      <c r="M1" s="6"/>
      <c r="N1" s="6"/>
      <c r="O1" s="6"/>
      <c r="P1" s="6"/>
      <c r="Q1" s="6"/>
      <c r="R1" s="6"/>
      <c r="S1" s="6"/>
      <c r="T1" s="6"/>
      <c r="U1" s="6"/>
      <c r="V1" s="6"/>
      <c r="W1" s="6"/>
    </row>
    <row r="2" spans="1:24" ht="18.75">
      <c r="B2" s="23"/>
      <c r="C2" s="6"/>
      <c r="D2" s="6"/>
      <c r="E2" s="6"/>
      <c r="F2" s="6"/>
      <c r="G2" s="6"/>
      <c r="H2" s="6"/>
      <c r="I2" s="6"/>
      <c r="J2" s="2"/>
      <c r="K2" s="6"/>
      <c r="L2" s="6"/>
      <c r="M2" s="6"/>
      <c r="N2" s="294" t="s">
        <v>0</v>
      </c>
      <c r="O2" s="294"/>
      <c r="P2" s="294"/>
      <c r="Q2" s="294"/>
      <c r="R2" s="294"/>
      <c r="S2" s="294"/>
      <c r="T2" s="294"/>
      <c r="U2" s="294"/>
      <c r="V2" s="294"/>
      <c r="W2" s="52"/>
    </row>
    <row r="3" spans="1:24" ht="33" customHeight="1">
      <c r="B3" s="23"/>
      <c r="C3" s="6"/>
      <c r="D3" s="6"/>
      <c r="E3" s="6"/>
      <c r="F3" s="6"/>
      <c r="G3" s="6"/>
      <c r="H3" s="6"/>
      <c r="I3" s="6"/>
      <c r="J3" s="2"/>
      <c r="K3" s="6"/>
      <c r="L3" s="6"/>
      <c r="M3" s="6"/>
      <c r="N3" s="294" t="s">
        <v>44</v>
      </c>
      <c r="O3" s="294"/>
      <c r="P3" s="294"/>
      <c r="Q3" s="294"/>
      <c r="R3" s="294"/>
      <c r="S3" s="294"/>
      <c r="T3" s="294"/>
      <c r="U3" s="294"/>
      <c r="V3" s="294"/>
      <c r="W3" s="52"/>
    </row>
    <row r="4" spans="1:24" ht="30" customHeight="1">
      <c r="B4" s="23"/>
      <c r="C4" s="6"/>
      <c r="D4" s="6"/>
      <c r="E4" s="6"/>
      <c r="F4" s="6"/>
      <c r="G4" s="6"/>
      <c r="H4" s="6"/>
      <c r="I4" s="6"/>
      <c r="J4" s="2"/>
      <c r="K4" s="6"/>
      <c r="L4" s="6"/>
      <c r="M4" s="6"/>
      <c r="N4" s="294" t="s">
        <v>45</v>
      </c>
      <c r="O4" s="294"/>
      <c r="P4" s="294"/>
      <c r="Q4" s="294"/>
      <c r="R4" s="294"/>
      <c r="S4" s="294"/>
      <c r="T4" s="294"/>
      <c r="U4" s="294"/>
      <c r="V4" s="294"/>
      <c r="W4" s="52"/>
    </row>
    <row r="5" spans="1:24" ht="39" customHeight="1">
      <c r="B5" s="23"/>
      <c r="C5" s="6"/>
      <c r="D5" s="6"/>
      <c r="E5" s="6"/>
      <c r="F5" s="6"/>
      <c r="G5" s="6"/>
      <c r="H5" s="75"/>
      <c r="I5" s="75"/>
      <c r="J5" s="94"/>
      <c r="K5" s="6"/>
      <c r="L5" s="6"/>
      <c r="M5" s="6"/>
      <c r="N5" s="295" t="s">
        <v>46</v>
      </c>
      <c r="O5" s="295"/>
      <c r="P5" s="295"/>
      <c r="Q5" s="295"/>
      <c r="R5" s="295"/>
      <c r="S5" s="295"/>
      <c r="T5" s="295"/>
      <c r="U5" s="295"/>
      <c r="V5" s="295"/>
      <c r="W5" s="53"/>
    </row>
    <row r="6" spans="1:24" ht="31.15" customHeight="1">
      <c r="B6" s="23"/>
      <c r="C6" s="6"/>
      <c r="D6" s="6"/>
      <c r="E6" s="6"/>
      <c r="F6" s="6"/>
      <c r="G6" s="6"/>
      <c r="H6" s="6"/>
      <c r="I6" s="6"/>
      <c r="J6" s="6"/>
      <c r="K6" s="6"/>
      <c r="L6" s="89"/>
      <c r="M6" s="6"/>
      <c r="N6" s="6"/>
      <c r="O6" s="6"/>
      <c r="P6" s="6"/>
      <c r="Q6" s="6"/>
      <c r="R6" s="6"/>
      <c r="S6" s="6"/>
      <c r="T6" s="6"/>
      <c r="U6" s="296" t="s">
        <v>43</v>
      </c>
      <c r="V6" s="296"/>
      <c r="W6" s="6"/>
    </row>
    <row r="7" spans="1:24" ht="30.6" customHeight="1">
      <c r="B7" s="289" t="s">
        <v>303</v>
      </c>
      <c r="C7" s="289"/>
      <c r="D7" s="289"/>
      <c r="E7" s="289"/>
      <c r="F7" s="289"/>
      <c r="G7" s="289"/>
      <c r="H7" s="289"/>
      <c r="I7" s="289"/>
      <c r="J7" s="289"/>
      <c r="K7" s="289"/>
      <c r="L7" s="289"/>
      <c r="M7" s="289"/>
      <c r="N7" s="289"/>
      <c r="O7" s="289"/>
      <c r="P7" s="289"/>
      <c r="Q7" s="289"/>
      <c r="R7" s="289"/>
      <c r="S7" s="289"/>
      <c r="T7" s="289"/>
      <c r="U7" s="289"/>
      <c r="V7" s="289"/>
      <c r="W7" s="51"/>
    </row>
    <row r="8" spans="1:24" ht="22.9" customHeight="1">
      <c r="B8" s="49"/>
      <c r="C8" s="49"/>
      <c r="D8" s="49"/>
      <c r="E8" s="290" t="s">
        <v>48</v>
      </c>
      <c r="F8" s="290"/>
      <c r="G8" s="290"/>
      <c r="H8" s="290"/>
      <c r="I8" s="290"/>
      <c r="J8" s="49"/>
      <c r="K8" s="51"/>
      <c r="L8" s="49"/>
      <c r="M8" s="49"/>
      <c r="N8" s="49"/>
      <c r="O8" s="51"/>
      <c r="P8" s="72"/>
      <c r="Q8" s="72"/>
      <c r="R8" s="72"/>
      <c r="S8" s="72"/>
      <c r="T8" s="49"/>
      <c r="U8" s="49"/>
      <c r="V8" s="49"/>
      <c r="W8" s="51"/>
    </row>
    <row r="9" spans="1:24" ht="30.6" customHeight="1" thickBot="1">
      <c r="B9" s="23"/>
      <c r="C9" s="6"/>
      <c r="D9" s="6"/>
      <c r="E9" s="6"/>
      <c r="F9" s="6"/>
      <c r="G9" s="6"/>
      <c r="H9" s="6"/>
      <c r="I9" s="6"/>
      <c r="J9" s="6"/>
      <c r="K9" s="6"/>
      <c r="L9" s="6"/>
      <c r="M9" s="6"/>
      <c r="N9" s="6"/>
      <c r="O9" s="6"/>
      <c r="P9" s="6"/>
      <c r="Q9" s="6"/>
      <c r="R9" s="6"/>
      <c r="S9" s="6"/>
      <c r="T9" s="6"/>
      <c r="U9" s="6"/>
      <c r="V9" s="6"/>
      <c r="W9" s="6"/>
    </row>
    <row r="10" spans="1:24" ht="37.15" customHeight="1">
      <c r="A10" s="275" t="s">
        <v>333</v>
      </c>
      <c r="B10" s="275" t="s">
        <v>1</v>
      </c>
      <c r="C10" s="275" t="s">
        <v>2</v>
      </c>
      <c r="D10" s="280" t="s">
        <v>69</v>
      </c>
      <c r="E10" s="281"/>
      <c r="F10" s="281"/>
      <c r="G10" s="282"/>
      <c r="H10" s="280" t="s">
        <v>101</v>
      </c>
      <c r="I10" s="281"/>
      <c r="J10" s="281"/>
      <c r="K10" s="282"/>
      <c r="L10" s="280" t="s">
        <v>102</v>
      </c>
      <c r="M10" s="281"/>
      <c r="N10" s="281"/>
      <c r="O10" s="282"/>
      <c r="P10" s="280" t="s">
        <v>120</v>
      </c>
      <c r="Q10" s="281"/>
      <c r="R10" s="281"/>
      <c r="S10" s="282"/>
      <c r="T10" s="291" t="s">
        <v>3</v>
      </c>
      <c r="U10" s="292"/>
      <c r="V10" s="292"/>
      <c r="W10" s="293"/>
    </row>
    <row r="11" spans="1:24" ht="18.75" customHeight="1">
      <c r="A11" s="276"/>
      <c r="B11" s="276"/>
      <c r="C11" s="276"/>
      <c r="D11" s="283" t="s">
        <v>41</v>
      </c>
      <c r="E11" s="285" t="s">
        <v>32</v>
      </c>
      <c r="F11" s="285" t="s">
        <v>40</v>
      </c>
      <c r="G11" s="278" t="s">
        <v>60</v>
      </c>
      <c r="H11" s="283" t="s">
        <v>42</v>
      </c>
      <c r="I11" s="285" t="s">
        <v>32</v>
      </c>
      <c r="J11" s="285" t="s">
        <v>40</v>
      </c>
      <c r="K11" s="278" t="s">
        <v>60</v>
      </c>
      <c r="L11" s="283" t="s">
        <v>228</v>
      </c>
      <c r="M11" s="285" t="s">
        <v>32</v>
      </c>
      <c r="N11" s="285" t="s">
        <v>40</v>
      </c>
      <c r="O11" s="278" t="s">
        <v>60</v>
      </c>
      <c r="P11" s="283" t="s">
        <v>228</v>
      </c>
      <c r="Q11" s="285" t="s">
        <v>32</v>
      </c>
      <c r="R11" s="285" t="s">
        <v>40</v>
      </c>
      <c r="S11" s="278" t="s">
        <v>60</v>
      </c>
      <c r="T11" s="283" t="s">
        <v>42</v>
      </c>
      <c r="U11" s="285" t="s">
        <v>32</v>
      </c>
      <c r="V11" s="285" t="s">
        <v>40</v>
      </c>
      <c r="W11" s="278" t="s">
        <v>60</v>
      </c>
    </row>
    <row r="12" spans="1:24" ht="15" customHeight="1">
      <c r="A12" s="276"/>
      <c r="B12" s="276"/>
      <c r="C12" s="276"/>
      <c r="D12" s="283"/>
      <c r="E12" s="285"/>
      <c r="F12" s="285"/>
      <c r="G12" s="278"/>
      <c r="H12" s="283"/>
      <c r="I12" s="285"/>
      <c r="J12" s="285"/>
      <c r="K12" s="278"/>
      <c r="L12" s="283"/>
      <c r="M12" s="285"/>
      <c r="N12" s="285"/>
      <c r="O12" s="278"/>
      <c r="P12" s="283"/>
      <c r="Q12" s="285"/>
      <c r="R12" s="285"/>
      <c r="S12" s="278"/>
      <c r="T12" s="283"/>
      <c r="U12" s="285"/>
      <c r="V12" s="285"/>
      <c r="W12" s="278"/>
    </row>
    <row r="13" spans="1:24" ht="15" customHeight="1">
      <c r="A13" s="276"/>
      <c r="B13" s="276"/>
      <c r="C13" s="276"/>
      <c r="D13" s="283"/>
      <c r="E13" s="285"/>
      <c r="F13" s="285"/>
      <c r="G13" s="278"/>
      <c r="H13" s="283"/>
      <c r="I13" s="285"/>
      <c r="J13" s="285"/>
      <c r="K13" s="278"/>
      <c r="L13" s="283"/>
      <c r="M13" s="285"/>
      <c r="N13" s="285"/>
      <c r="O13" s="278"/>
      <c r="P13" s="283"/>
      <c r="Q13" s="285"/>
      <c r="R13" s="285"/>
      <c r="S13" s="278"/>
      <c r="T13" s="283"/>
      <c r="U13" s="285"/>
      <c r="V13" s="285"/>
      <c r="W13" s="278"/>
    </row>
    <row r="14" spans="1:24" ht="24.75" customHeight="1" thickBot="1">
      <c r="A14" s="277"/>
      <c r="B14" s="277"/>
      <c r="C14" s="277"/>
      <c r="D14" s="284"/>
      <c r="E14" s="286"/>
      <c r="F14" s="286"/>
      <c r="G14" s="279"/>
      <c r="H14" s="284"/>
      <c r="I14" s="286"/>
      <c r="J14" s="286"/>
      <c r="K14" s="279"/>
      <c r="L14" s="284"/>
      <c r="M14" s="286"/>
      <c r="N14" s="286"/>
      <c r="O14" s="279"/>
      <c r="P14" s="284"/>
      <c r="Q14" s="286"/>
      <c r="R14" s="286"/>
      <c r="S14" s="279"/>
      <c r="T14" s="284"/>
      <c r="U14" s="286"/>
      <c r="V14" s="286"/>
      <c r="W14" s="279"/>
    </row>
    <row r="15" spans="1:24" ht="24.75" customHeight="1" collapsed="1" thickBot="1">
      <c r="A15" s="78">
        <v>1</v>
      </c>
      <c r="B15" s="78">
        <v>1</v>
      </c>
      <c r="C15" s="79" t="s">
        <v>306</v>
      </c>
      <c r="D15" s="121"/>
      <c r="E15" s="135"/>
      <c r="F15" s="135">
        <f t="shared" ref="F15:G15" si="0">F16+F17+F18+F19+F20+F21+F22+F23+F24+F25+F26+F27+F28</f>
        <v>34491.929661016955</v>
      </c>
      <c r="G15" s="164">
        <f t="shared" si="0"/>
        <v>40700.476999999999</v>
      </c>
      <c r="H15" s="165"/>
      <c r="I15" s="135"/>
      <c r="J15" s="135">
        <f t="shared" ref="J15" si="1">J16+J17+J18+J19+J20+J21+J22+J23+J24+J25+J26+J27+J28</f>
        <v>33286.06450278074</v>
      </c>
      <c r="K15" s="164">
        <f t="shared" ref="K15" si="2">K16+K17+K18+K19+K20+K21+K22+K23+K24+K25+K26+K27+K28</f>
        <v>39277.556113281273</v>
      </c>
      <c r="L15" s="165"/>
      <c r="M15" s="135"/>
      <c r="N15" s="135"/>
      <c r="O15" s="166"/>
      <c r="P15" s="167"/>
      <c r="Q15" s="135"/>
      <c r="R15" s="135"/>
      <c r="S15" s="164"/>
      <c r="T15" s="167"/>
      <c r="U15" s="80"/>
      <c r="V15" s="135">
        <f t="shared" ref="V15:V28" si="3">F15+J15+N15+R15</f>
        <v>67777.994163797703</v>
      </c>
      <c r="W15" s="164">
        <f t="shared" ref="W15:W28" si="4">G15+K15+O15+S15</f>
        <v>79978.033113281272</v>
      </c>
      <c r="X15" s="65"/>
    </row>
    <row r="16" spans="1:24" s="68" customFormat="1" ht="31.5">
      <c r="A16" s="178" t="s">
        <v>364</v>
      </c>
      <c r="B16" s="178" t="s">
        <v>156</v>
      </c>
      <c r="C16" s="179" t="s">
        <v>374</v>
      </c>
      <c r="D16" s="180">
        <v>228</v>
      </c>
      <c r="E16" s="181">
        <f>50.351*1.048*1.18</f>
        <v>62.266060639999999</v>
      </c>
      <c r="F16" s="182">
        <f>G16/1.18</f>
        <v>12031.069344000001</v>
      </c>
      <c r="G16" s="183">
        <f>E16*D16</f>
        <v>14196.66182592</v>
      </c>
      <c r="H16" s="184"/>
      <c r="I16" s="185"/>
      <c r="J16" s="185"/>
      <c r="K16" s="186"/>
      <c r="L16" s="184"/>
      <c r="M16" s="185"/>
      <c r="N16" s="185"/>
      <c r="O16" s="186"/>
      <c r="P16" s="187"/>
      <c r="Q16" s="185"/>
      <c r="R16" s="185"/>
      <c r="S16" s="188"/>
      <c r="T16" s="187">
        <f t="shared" ref="T16:T28" si="5">D16+H16+L16+P16</f>
        <v>228</v>
      </c>
      <c r="U16" s="189"/>
      <c r="V16" s="185">
        <f t="shared" si="3"/>
        <v>12031.069344000001</v>
      </c>
      <c r="W16" s="186">
        <f t="shared" si="4"/>
        <v>14196.66182592</v>
      </c>
      <c r="X16" s="67"/>
    </row>
    <row r="17" spans="1:24" s="68" customFormat="1" ht="15.75">
      <c r="A17" s="190" t="s">
        <v>365</v>
      </c>
      <c r="B17" s="190" t="s">
        <v>125</v>
      </c>
      <c r="C17" s="191" t="s">
        <v>375</v>
      </c>
      <c r="D17" s="118">
        <v>276</v>
      </c>
      <c r="E17" s="192">
        <f>41.922*1.048*1.18</f>
        <v>51.842422079999992</v>
      </c>
      <c r="F17" s="131">
        <f>G17/1.18</f>
        <v>12125.854655999998</v>
      </c>
      <c r="G17" s="144">
        <f>E17*D17</f>
        <v>14308.508494079997</v>
      </c>
      <c r="H17" s="193"/>
      <c r="I17" s="131"/>
      <c r="J17" s="131"/>
      <c r="K17" s="144"/>
      <c r="L17" s="194"/>
      <c r="M17" s="131"/>
      <c r="N17" s="131"/>
      <c r="O17" s="144"/>
      <c r="P17" s="194"/>
      <c r="Q17" s="131"/>
      <c r="R17" s="131"/>
      <c r="S17" s="195"/>
      <c r="T17" s="196">
        <f t="shared" si="5"/>
        <v>276</v>
      </c>
      <c r="U17" s="197"/>
      <c r="V17" s="131">
        <f t="shared" si="3"/>
        <v>12125.854655999998</v>
      </c>
      <c r="W17" s="144">
        <f t="shared" si="4"/>
        <v>14308.508494079997</v>
      </c>
      <c r="X17" s="67"/>
    </row>
    <row r="18" spans="1:24" s="68" customFormat="1" ht="15.75">
      <c r="A18" s="190" t="s">
        <v>366</v>
      </c>
      <c r="B18" s="190" t="s">
        <v>126</v>
      </c>
      <c r="C18" s="191" t="s">
        <v>376</v>
      </c>
      <c r="D18" s="118"/>
      <c r="E18" s="192"/>
      <c r="F18" s="131"/>
      <c r="G18" s="144"/>
      <c r="H18" s="198">
        <v>312</v>
      </c>
      <c r="I18" s="192">
        <f>39.922*1.18*1.048*1.041</f>
        <v>51.39327690527999</v>
      </c>
      <c r="J18" s="131">
        <f>K18/1.18</f>
        <v>13588.730842751998</v>
      </c>
      <c r="K18" s="144">
        <f>I18*H18</f>
        <v>16034.702394447357</v>
      </c>
      <c r="L18" s="194"/>
      <c r="M18" s="131"/>
      <c r="N18" s="131"/>
      <c r="O18" s="144"/>
      <c r="P18" s="194"/>
      <c r="Q18" s="131"/>
      <c r="R18" s="131"/>
      <c r="S18" s="195"/>
      <c r="T18" s="196">
        <f t="shared" si="5"/>
        <v>312</v>
      </c>
      <c r="U18" s="197"/>
      <c r="V18" s="131">
        <f t="shared" si="3"/>
        <v>13588.730842751998</v>
      </c>
      <c r="W18" s="144">
        <f t="shared" si="4"/>
        <v>16034.702394447357</v>
      </c>
      <c r="X18" s="67"/>
    </row>
    <row r="19" spans="1:24" s="68" customFormat="1" ht="31.5">
      <c r="A19" s="95" t="s">
        <v>367</v>
      </c>
      <c r="B19" s="95" t="s">
        <v>127</v>
      </c>
      <c r="C19" s="191" t="s">
        <v>377</v>
      </c>
      <c r="D19" s="199"/>
      <c r="E19" s="137"/>
      <c r="F19" s="149"/>
      <c r="G19" s="150"/>
      <c r="H19" s="124">
        <v>288</v>
      </c>
      <c r="I19" s="137">
        <f>40.741*1.048*1.041*1.18</f>
        <v>52.447610199839993</v>
      </c>
      <c r="J19" s="149">
        <f>K19/1.18</f>
        <v>12800.772658943999</v>
      </c>
      <c r="K19" s="150">
        <f>I19*H19</f>
        <v>15104.911737553917</v>
      </c>
      <c r="L19" s="200"/>
      <c r="M19" s="149"/>
      <c r="N19" s="149"/>
      <c r="O19" s="150"/>
      <c r="P19" s="200"/>
      <c r="Q19" s="149"/>
      <c r="R19" s="149"/>
      <c r="S19" s="201"/>
      <c r="T19" s="128">
        <f t="shared" si="5"/>
        <v>288</v>
      </c>
      <c r="U19" s="97"/>
      <c r="V19" s="149">
        <f t="shared" si="3"/>
        <v>12800.772658943999</v>
      </c>
      <c r="W19" s="150">
        <f t="shared" si="4"/>
        <v>15104.911737553917</v>
      </c>
      <c r="X19" s="67"/>
    </row>
    <row r="20" spans="1:24" s="69" customFormat="1" ht="15.75">
      <c r="A20" s="190" t="s">
        <v>368</v>
      </c>
      <c r="B20" s="190" t="s">
        <v>128</v>
      </c>
      <c r="C20" s="202" t="s">
        <v>113</v>
      </c>
      <c r="D20" s="118">
        <v>1</v>
      </c>
      <c r="E20" s="192">
        <f>180000/1000*1.18*104.8%</f>
        <v>222.59519999999998</v>
      </c>
      <c r="F20" s="131">
        <f>G20/1.18</f>
        <v>188.64</v>
      </c>
      <c r="G20" s="144">
        <f>D20*E20</f>
        <v>222.59519999999998</v>
      </c>
      <c r="H20" s="193"/>
      <c r="I20" s="131"/>
      <c r="J20" s="131"/>
      <c r="K20" s="195"/>
      <c r="L20" s="194"/>
      <c r="M20" s="131"/>
      <c r="N20" s="131"/>
      <c r="O20" s="144"/>
      <c r="P20" s="193"/>
      <c r="Q20" s="131"/>
      <c r="R20" s="131"/>
      <c r="S20" s="144"/>
      <c r="T20" s="196">
        <f t="shared" si="5"/>
        <v>1</v>
      </c>
      <c r="U20" s="197"/>
      <c r="V20" s="131">
        <f t="shared" si="3"/>
        <v>188.64</v>
      </c>
      <c r="W20" s="144">
        <f t="shared" si="4"/>
        <v>222.59519999999998</v>
      </c>
      <c r="X20" s="67"/>
    </row>
    <row r="21" spans="1:24" s="69" customFormat="1" ht="15.75">
      <c r="A21" s="190" t="s">
        <v>369</v>
      </c>
      <c r="B21" s="190" t="s">
        <v>129</v>
      </c>
      <c r="C21" s="202" t="s">
        <v>114</v>
      </c>
      <c r="D21" s="118">
        <v>1</v>
      </c>
      <c r="E21" s="192">
        <f>209000/1000*1.18*104.8%</f>
        <v>258.45776000000001</v>
      </c>
      <c r="F21" s="131">
        <f>G21/1.18</f>
        <v>219.03200000000001</v>
      </c>
      <c r="G21" s="144">
        <f>D21*E21</f>
        <v>258.45776000000001</v>
      </c>
      <c r="H21" s="193"/>
      <c r="I21" s="131"/>
      <c r="J21" s="131"/>
      <c r="K21" s="195"/>
      <c r="L21" s="194"/>
      <c r="M21" s="131"/>
      <c r="N21" s="131"/>
      <c r="O21" s="144"/>
      <c r="P21" s="193"/>
      <c r="Q21" s="131"/>
      <c r="R21" s="131"/>
      <c r="S21" s="144"/>
      <c r="T21" s="196">
        <f t="shared" si="5"/>
        <v>1</v>
      </c>
      <c r="U21" s="197"/>
      <c r="V21" s="131">
        <f t="shared" si="3"/>
        <v>219.03200000000001</v>
      </c>
      <c r="W21" s="144">
        <f t="shared" si="4"/>
        <v>258.45776000000001</v>
      </c>
      <c r="X21" s="67"/>
    </row>
    <row r="22" spans="1:24" s="69" customFormat="1" ht="15.75">
      <c r="A22" s="190" t="s">
        <v>370</v>
      </c>
      <c r="B22" s="190" t="s">
        <v>151</v>
      </c>
      <c r="C22" s="202" t="s">
        <v>309</v>
      </c>
      <c r="D22" s="118"/>
      <c r="E22" s="192"/>
      <c r="F22" s="131"/>
      <c r="G22" s="144"/>
      <c r="H22" s="193">
        <v>1</v>
      </c>
      <c r="I22" s="131">
        <f>231000/1000*1.18*104.8%*104.1%</f>
        <v>297.37605743999995</v>
      </c>
      <c r="J22" s="131">
        <f>K22/1.18</f>
        <v>252.01360799999998</v>
      </c>
      <c r="K22" s="195">
        <f t="shared" ref="K22:K23" si="6">H22*I22</f>
        <v>297.37605743999995</v>
      </c>
      <c r="L22" s="194"/>
      <c r="M22" s="131"/>
      <c r="N22" s="131"/>
      <c r="O22" s="144"/>
      <c r="P22" s="193"/>
      <c r="Q22" s="131"/>
      <c r="R22" s="131"/>
      <c r="S22" s="144"/>
      <c r="T22" s="196">
        <f t="shared" si="5"/>
        <v>1</v>
      </c>
      <c r="U22" s="197"/>
      <c r="V22" s="131">
        <f t="shared" si="3"/>
        <v>252.01360799999998</v>
      </c>
      <c r="W22" s="144">
        <f t="shared" si="4"/>
        <v>297.37605743999995</v>
      </c>
      <c r="X22" s="67"/>
    </row>
    <row r="23" spans="1:24" s="69" customFormat="1" ht="15.75">
      <c r="A23" s="190" t="s">
        <v>371</v>
      </c>
      <c r="B23" s="190" t="s">
        <v>152</v>
      </c>
      <c r="C23" s="202" t="s">
        <v>115</v>
      </c>
      <c r="D23" s="118"/>
      <c r="E23" s="192"/>
      <c r="F23" s="131"/>
      <c r="G23" s="144"/>
      <c r="H23" s="193">
        <v>1</v>
      </c>
      <c r="I23" s="131">
        <f>216000/1000*1.18*104.8%*104.1%</f>
        <v>278.06592383999998</v>
      </c>
      <c r="J23" s="131">
        <f>K23/1.18</f>
        <v>235.64908800000001</v>
      </c>
      <c r="K23" s="195">
        <f t="shared" si="6"/>
        <v>278.06592383999998</v>
      </c>
      <c r="L23" s="194"/>
      <c r="M23" s="131"/>
      <c r="N23" s="131"/>
      <c r="O23" s="144"/>
      <c r="P23" s="193"/>
      <c r="Q23" s="131"/>
      <c r="R23" s="131"/>
      <c r="S23" s="144"/>
      <c r="T23" s="196">
        <f t="shared" si="5"/>
        <v>1</v>
      </c>
      <c r="U23" s="197"/>
      <c r="V23" s="131">
        <f t="shared" si="3"/>
        <v>235.64908800000001</v>
      </c>
      <c r="W23" s="144">
        <f t="shared" si="4"/>
        <v>278.06592383999998</v>
      </c>
      <c r="X23" s="67"/>
    </row>
    <row r="24" spans="1:24" s="70" customFormat="1" ht="15.75">
      <c r="A24" s="190" t="s">
        <v>372</v>
      </c>
      <c r="B24" s="190" t="s">
        <v>308</v>
      </c>
      <c r="C24" s="202" t="s">
        <v>388</v>
      </c>
      <c r="D24" s="118">
        <v>1</v>
      </c>
      <c r="E24" s="203"/>
      <c r="F24" s="131">
        <f>G24/1.18</f>
        <v>6355.9322033898306</v>
      </c>
      <c r="G24" s="144">
        <v>7500</v>
      </c>
      <c r="H24" s="193">
        <v>1</v>
      </c>
      <c r="I24" s="133"/>
      <c r="J24" s="131">
        <f>K24/1.18</f>
        <v>6355.9322033898306</v>
      </c>
      <c r="K24" s="144">
        <v>7500</v>
      </c>
      <c r="L24" s="204"/>
      <c r="M24" s="133"/>
      <c r="N24" s="133"/>
      <c r="O24" s="145"/>
      <c r="P24" s="204"/>
      <c r="Q24" s="133"/>
      <c r="R24" s="133"/>
      <c r="S24" s="145"/>
      <c r="T24" s="205">
        <f t="shared" si="5"/>
        <v>2</v>
      </c>
      <c r="U24" s="206"/>
      <c r="V24" s="133">
        <f t="shared" si="3"/>
        <v>12711.864406779661</v>
      </c>
      <c r="W24" s="145">
        <f t="shared" si="4"/>
        <v>15000</v>
      </c>
      <c r="X24" s="67"/>
    </row>
    <row r="25" spans="1:24" s="69" customFormat="1" ht="15.75">
      <c r="A25" s="190" t="s">
        <v>334</v>
      </c>
      <c r="B25" s="190" t="s">
        <v>157</v>
      </c>
      <c r="C25" s="202" t="s">
        <v>140</v>
      </c>
      <c r="D25" s="118">
        <v>1</v>
      </c>
      <c r="E25" s="192">
        <v>2094.82672</v>
      </c>
      <c r="F25" s="131">
        <f>G25/1.18</f>
        <v>1775.2768813559323</v>
      </c>
      <c r="G25" s="144">
        <f>D25*E25</f>
        <v>2094.82672</v>
      </c>
      <c r="H25" s="193"/>
      <c r="I25" s="131"/>
      <c r="J25" s="131"/>
      <c r="K25" s="195"/>
      <c r="L25" s="194"/>
      <c r="M25" s="131"/>
      <c r="N25" s="131"/>
      <c r="O25" s="144"/>
      <c r="P25" s="193"/>
      <c r="Q25" s="131"/>
      <c r="R25" s="131"/>
      <c r="S25" s="144"/>
      <c r="T25" s="196">
        <f t="shared" si="5"/>
        <v>1</v>
      </c>
      <c r="U25" s="197"/>
      <c r="V25" s="131">
        <f t="shared" si="3"/>
        <v>1775.2768813559323</v>
      </c>
      <c r="W25" s="144">
        <f t="shared" si="4"/>
        <v>2094.82672</v>
      </c>
      <c r="X25" s="67"/>
    </row>
    <row r="26" spans="1:24" s="69" customFormat="1" ht="15.75">
      <c r="A26" s="95" t="s">
        <v>335</v>
      </c>
      <c r="B26" s="95" t="s">
        <v>154</v>
      </c>
      <c r="C26" s="202" t="s">
        <v>391</v>
      </c>
      <c r="D26" s="118">
        <v>1</v>
      </c>
      <c r="E26" s="192">
        <v>494.42700000000002</v>
      </c>
      <c r="F26" s="131">
        <f>G26/1.18</f>
        <v>419.00593220338988</v>
      </c>
      <c r="G26" s="144">
        <f>D26*E26</f>
        <v>494.42700000000002</v>
      </c>
      <c r="H26" s="193"/>
      <c r="I26" s="131"/>
      <c r="J26" s="131"/>
      <c r="K26" s="195"/>
      <c r="L26" s="194"/>
      <c r="M26" s="131"/>
      <c r="N26" s="131"/>
      <c r="O26" s="144"/>
      <c r="P26" s="193"/>
      <c r="Q26" s="131"/>
      <c r="R26" s="131"/>
      <c r="S26" s="144"/>
      <c r="T26" s="196">
        <f t="shared" si="5"/>
        <v>1</v>
      </c>
      <c r="U26" s="197"/>
      <c r="V26" s="131">
        <f t="shared" si="3"/>
        <v>419.00593220338988</v>
      </c>
      <c r="W26" s="144">
        <f t="shared" si="4"/>
        <v>494.42700000000002</v>
      </c>
      <c r="X26" s="67"/>
    </row>
    <row r="27" spans="1:24" s="68" customFormat="1" ht="15.75">
      <c r="A27" s="190" t="s">
        <v>336</v>
      </c>
      <c r="B27" s="190" t="s">
        <v>155</v>
      </c>
      <c r="C27" s="207" t="s">
        <v>172</v>
      </c>
      <c r="D27" s="208">
        <v>1</v>
      </c>
      <c r="E27" s="209">
        <v>1000</v>
      </c>
      <c r="F27" s="210">
        <f>G27/1.18</f>
        <v>847.45762711864415</v>
      </c>
      <c r="G27" s="211">
        <f t="shared" ref="G27" si="7">D27*E27</f>
        <v>1000</v>
      </c>
      <c r="H27" s="212"/>
      <c r="I27" s="213"/>
      <c r="J27" s="213"/>
      <c r="K27" s="214"/>
      <c r="L27" s="215"/>
      <c r="M27" s="182"/>
      <c r="N27" s="182"/>
      <c r="O27" s="216"/>
      <c r="P27" s="217"/>
      <c r="Q27" s="182"/>
      <c r="R27" s="182"/>
      <c r="S27" s="183"/>
      <c r="T27" s="217">
        <f t="shared" si="5"/>
        <v>1</v>
      </c>
      <c r="U27" s="218"/>
      <c r="V27" s="182">
        <f t="shared" si="3"/>
        <v>847.45762711864415</v>
      </c>
      <c r="W27" s="183">
        <f t="shared" si="4"/>
        <v>1000</v>
      </c>
      <c r="X27" s="67"/>
    </row>
    <row r="28" spans="1:24" s="74" customFormat="1" ht="16.5" thickBot="1">
      <c r="A28" s="219" t="s">
        <v>337</v>
      </c>
      <c r="B28" s="219" t="s">
        <v>110</v>
      </c>
      <c r="C28" s="220" t="s">
        <v>121</v>
      </c>
      <c r="D28" s="118">
        <v>1</v>
      </c>
      <c r="E28" s="192">
        <v>625</v>
      </c>
      <c r="F28" s="131">
        <f>G28/1.18</f>
        <v>529.66101694915255</v>
      </c>
      <c r="G28" s="144">
        <f t="shared" ref="G28" si="8">D28*E28</f>
        <v>625</v>
      </c>
      <c r="H28" s="215">
        <v>1</v>
      </c>
      <c r="I28" s="182">
        <v>62.5</v>
      </c>
      <c r="J28" s="182">
        <f>K28/1.18</f>
        <v>52.96610169491526</v>
      </c>
      <c r="K28" s="216">
        <f>H28*I28</f>
        <v>62.5</v>
      </c>
      <c r="L28" s="194"/>
      <c r="M28" s="131"/>
      <c r="N28" s="131"/>
      <c r="O28" s="144"/>
      <c r="P28" s="193"/>
      <c r="Q28" s="131"/>
      <c r="R28" s="131"/>
      <c r="S28" s="144"/>
      <c r="T28" s="196">
        <f t="shared" si="5"/>
        <v>2</v>
      </c>
      <c r="U28" s="197"/>
      <c r="V28" s="131">
        <f t="shared" si="3"/>
        <v>582.62711864406776</v>
      </c>
      <c r="W28" s="144">
        <f t="shared" si="4"/>
        <v>687.5</v>
      </c>
      <c r="X28" s="73"/>
    </row>
    <row r="29" spans="1:24" s="64" customFormat="1" ht="22.5" customHeight="1" thickBot="1">
      <c r="A29" s="21" t="s">
        <v>268</v>
      </c>
      <c r="B29" s="21" t="s">
        <v>268</v>
      </c>
      <c r="C29" s="60" t="s">
        <v>296</v>
      </c>
      <c r="D29" s="117"/>
      <c r="E29" s="93"/>
      <c r="F29" s="168">
        <f t="shared" ref="F29:G29" si="9">F30+F39+F40+F41+F42+F46+F52+F56+F58+F64+F66+F69+F70+F71+F72+F73+F74+F77+F78</f>
        <v>8739.4614446970791</v>
      </c>
      <c r="G29" s="169">
        <f t="shared" si="9"/>
        <v>10299.447434116357</v>
      </c>
      <c r="H29" s="170"/>
      <c r="I29" s="171"/>
      <c r="J29" s="171">
        <f t="shared" ref="J29" si="10">J30+J39+J40+J41+J42+J46+J52+J56+J58+J64+J66+J69+J70+J71+J72+J73+J74+J77+J78</f>
        <v>6215.3685680191757</v>
      </c>
      <c r="K29" s="171">
        <f t="shared" ref="K29" si="11">K30+K39+K40+K41+K42+K46+K52+K56+K58+K64+K66+K69+K70+K71+K72+K73+K74+K77+K78</f>
        <v>7334.1349102626264</v>
      </c>
      <c r="L29" s="170"/>
      <c r="M29" s="172"/>
      <c r="N29" s="171">
        <f t="shared" ref="N29" si="12">N30+N39+N40+N41+N42+N46+N52+N56+N58+N64+N66+N69+N70+N71+N72+N73+N74+N77+N78</f>
        <v>26219.98115812851</v>
      </c>
      <c r="O29" s="171">
        <f t="shared" ref="O29" si="13">O30+O39+O40+O41+O42+O46+O52+O56+O58+O64+O66+O69+O70+O71+O72+O73+O74+O77+O78</f>
        <v>30939.577766591639</v>
      </c>
      <c r="P29" s="170"/>
      <c r="Q29" s="171"/>
      <c r="R29" s="171">
        <f t="shared" ref="R29" si="14">R30+R39+R40+R41+R42+R46+R52+R56+R58+R64+R66+R69+R70+R71+R72+R73+R74+R77+R78</f>
        <v>16601.437924230206</v>
      </c>
      <c r="S29" s="171">
        <f t="shared" ref="S29" si="15">S30+S39+S40+S41+S42+S46+S52+S56+S58+S64+S66+S69+S70+S71+S72+S73+S74+S77+S78</f>
        <v>19589.69675059164</v>
      </c>
      <c r="T29" s="170"/>
      <c r="U29" s="172"/>
      <c r="V29" s="171">
        <f t="shared" ref="T29:V44" si="16">F29+J29+N29+R29</f>
        <v>57776.249095074978</v>
      </c>
      <c r="W29" s="173">
        <f t="shared" ref="W29" si="17">G29+K29+O29+S29</f>
        <v>68162.856861562264</v>
      </c>
      <c r="X29" s="65"/>
    </row>
    <row r="30" spans="1:24" s="68" customFormat="1" ht="15.75">
      <c r="A30" s="219" t="s">
        <v>338</v>
      </c>
      <c r="B30" s="178" t="s">
        <v>252</v>
      </c>
      <c r="C30" s="221" t="s">
        <v>68</v>
      </c>
      <c r="D30" s="222">
        <f>SUM(D31:D38)</f>
        <v>33</v>
      </c>
      <c r="E30" s="223"/>
      <c r="F30" s="185">
        <f>G30/1.18</f>
        <v>1146.1050847457627</v>
      </c>
      <c r="G30" s="186">
        <f>SUM(G31:G38)</f>
        <v>1352.404</v>
      </c>
      <c r="H30" s="184"/>
      <c r="I30" s="185"/>
      <c r="J30" s="185"/>
      <c r="K30" s="186"/>
      <c r="L30" s="187"/>
      <c r="M30" s="185"/>
      <c r="N30" s="185"/>
      <c r="O30" s="186"/>
      <c r="P30" s="187"/>
      <c r="Q30" s="185"/>
      <c r="R30" s="185"/>
      <c r="S30" s="186"/>
      <c r="T30" s="187">
        <f t="shared" si="16"/>
        <v>33</v>
      </c>
      <c r="U30" s="189"/>
      <c r="V30" s="185">
        <f t="shared" ref="V30:V89" si="18">F30+J30+N30+R30</f>
        <v>1146.1050847457627</v>
      </c>
      <c r="W30" s="186">
        <f t="shared" ref="W30:W89" si="19">G30+K30+O30+S30</f>
        <v>1352.404</v>
      </c>
      <c r="X30" s="65"/>
    </row>
    <row r="31" spans="1:24" s="87" customFormat="1" ht="15.75" outlineLevel="1">
      <c r="A31" s="106"/>
      <c r="B31" s="106" t="s">
        <v>269</v>
      </c>
      <c r="C31" s="224" t="s">
        <v>70</v>
      </c>
      <c r="D31" s="225">
        <v>1</v>
      </c>
      <c r="E31" s="226">
        <f>70000/1000</f>
        <v>70</v>
      </c>
      <c r="F31" s="132">
        <f>G31/1.18</f>
        <v>59.322033898305087</v>
      </c>
      <c r="G31" s="143">
        <f>D31*E31</f>
        <v>70</v>
      </c>
      <c r="H31" s="92"/>
      <c r="I31" s="132"/>
      <c r="J31" s="132"/>
      <c r="K31" s="143"/>
      <c r="L31" s="141"/>
      <c r="M31" s="132"/>
      <c r="N31" s="132"/>
      <c r="O31" s="143"/>
      <c r="P31" s="141"/>
      <c r="Q31" s="132"/>
      <c r="R31" s="132"/>
      <c r="S31" s="143"/>
      <c r="T31" s="227">
        <f t="shared" si="16"/>
        <v>1</v>
      </c>
      <c r="U31" s="228"/>
      <c r="V31" s="132">
        <f t="shared" si="18"/>
        <v>59.322033898305087</v>
      </c>
      <c r="W31" s="143">
        <f t="shared" si="19"/>
        <v>70</v>
      </c>
      <c r="X31" s="86"/>
    </row>
    <row r="32" spans="1:24" s="87" customFormat="1" ht="15.75" outlineLevel="1">
      <c r="A32" s="106"/>
      <c r="B32" s="106" t="s">
        <v>270</v>
      </c>
      <c r="C32" s="224" t="s">
        <v>71</v>
      </c>
      <c r="D32" s="225">
        <v>1</v>
      </c>
      <c r="E32" s="226">
        <f>7130/1000</f>
        <v>7.13</v>
      </c>
      <c r="F32" s="132">
        <f t="shared" ref="F32:F42" si="20">G32/1.18</f>
        <v>6.0423728813559325</v>
      </c>
      <c r="G32" s="143">
        <f t="shared" ref="G32:G38" si="21">D32*E32</f>
        <v>7.13</v>
      </c>
      <c r="H32" s="92"/>
      <c r="I32" s="132"/>
      <c r="J32" s="132"/>
      <c r="K32" s="143"/>
      <c r="L32" s="141"/>
      <c r="M32" s="132"/>
      <c r="N32" s="132"/>
      <c r="O32" s="143"/>
      <c r="P32" s="141"/>
      <c r="Q32" s="132"/>
      <c r="R32" s="132"/>
      <c r="S32" s="143"/>
      <c r="T32" s="227">
        <f t="shared" si="16"/>
        <v>1</v>
      </c>
      <c r="U32" s="228"/>
      <c r="V32" s="132">
        <f t="shared" si="18"/>
        <v>6.0423728813559325</v>
      </c>
      <c r="W32" s="143">
        <f t="shared" si="19"/>
        <v>7.13</v>
      </c>
      <c r="X32" s="86"/>
    </row>
    <row r="33" spans="1:24" s="87" customFormat="1" ht="15.75" outlineLevel="1">
      <c r="A33" s="106"/>
      <c r="B33" s="106" t="s">
        <v>271</v>
      </c>
      <c r="C33" s="224" t="s">
        <v>72</v>
      </c>
      <c r="D33" s="225">
        <v>1</v>
      </c>
      <c r="E33" s="226">
        <f>2000/1000</f>
        <v>2</v>
      </c>
      <c r="F33" s="132">
        <f t="shared" si="20"/>
        <v>1.6949152542372883</v>
      </c>
      <c r="G33" s="143">
        <f t="shared" si="21"/>
        <v>2</v>
      </c>
      <c r="H33" s="92"/>
      <c r="I33" s="132"/>
      <c r="J33" s="132"/>
      <c r="K33" s="143"/>
      <c r="L33" s="141"/>
      <c r="M33" s="132"/>
      <c r="N33" s="132"/>
      <c r="O33" s="143"/>
      <c r="P33" s="141"/>
      <c r="Q33" s="132"/>
      <c r="R33" s="132"/>
      <c r="S33" s="143"/>
      <c r="T33" s="227">
        <f t="shared" si="16"/>
        <v>1</v>
      </c>
      <c r="U33" s="228"/>
      <c r="V33" s="132">
        <f t="shared" si="18"/>
        <v>1.6949152542372883</v>
      </c>
      <c r="W33" s="143">
        <f t="shared" si="19"/>
        <v>2</v>
      </c>
      <c r="X33" s="86"/>
    </row>
    <row r="34" spans="1:24" s="87" customFormat="1" ht="15.75" outlineLevel="1">
      <c r="A34" s="106"/>
      <c r="B34" s="106" t="s">
        <v>272</v>
      </c>
      <c r="C34" s="224" t="s">
        <v>73</v>
      </c>
      <c r="D34" s="225">
        <v>1</v>
      </c>
      <c r="E34" s="226">
        <f>37800/1000</f>
        <v>37.799999999999997</v>
      </c>
      <c r="F34" s="132">
        <f t="shared" si="20"/>
        <v>32.033898305084747</v>
      </c>
      <c r="G34" s="143">
        <f t="shared" si="21"/>
        <v>37.799999999999997</v>
      </c>
      <c r="H34" s="92"/>
      <c r="I34" s="132"/>
      <c r="J34" s="132"/>
      <c r="K34" s="143"/>
      <c r="L34" s="141"/>
      <c r="M34" s="132"/>
      <c r="N34" s="132"/>
      <c r="O34" s="143"/>
      <c r="P34" s="141"/>
      <c r="Q34" s="132"/>
      <c r="R34" s="132"/>
      <c r="S34" s="143"/>
      <c r="T34" s="227">
        <f t="shared" si="16"/>
        <v>1</v>
      </c>
      <c r="U34" s="228"/>
      <c r="V34" s="132">
        <f t="shared" si="18"/>
        <v>32.033898305084747</v>
      </c>
      <c r="W34" s="143">
        <f t="shared" si="19"/>
        <v>37.799999999999997</v>
      </c>
      <c r="X34" s="86"/>
    </row>
    <row r="35" spans="1:24" s="87" customFormat="1" ht="15.75" outlineLevel="1">
      <c r="A35" s="106"/>
      <c r="B35" s="106" t="s">
        <v>273</v>
      </c>
      <c r="C35" s="224" t="s">
        <v>74</v>
      </c>
      <c r="D35" s="225">
        <v>24</v>
      </c>
      <c r="E35" s="226">
        <f>14144.75/1000</f>
        <v>14.14475</v>
      </c>
      <c r="F35" s="132">
        <f t="shared" si="20"/>
        <v>287.68983050847459</v>
      </c>
      <c r="G35" s="143">
        <f t="shared" si="21"/>
        <v>339.47399999999999</v>
      </c>
      <c r="H35" s="92"/>
      <c r="I35" s="132"/>
      <c r="J35" s="132"/>
      <c r="K35" s="143"/>
      <c r="L35" s="141"/>
      <c r="M35" s="132"/>
      <c r="N35" s="132"/>
      <c r="O35" s="143"/>
      <c r="P35" s="141"/>
      <c r="Q35" s="132"/>
      <c r="R35" s="132"/>
      <c r="S35" s="143"/>
      <c r="T35" s="227">
        <f t="shared" si="16"/>
        <v>24</v>
      </c>
      <c r="U35" s="228"/>
      <c r="V35" s="132">
        <f t="shared" si="18"/>
        <v>287.68983050847459</v>
      </c>
      <c r="W35" s="143">
        <f t="shared" si="19"/>
        <v>339.47399999999999</v>
      </c>
      <c r="X35" s="86"/>
    </row>
    <row r="36" spans="1:24" s="87" customFormat="1" ht="15.75" outlineLevel="1">
      <c r="A36" s="106"/>
      <c r="B36" s="106" t="s">
        <v>274</v>
      </c>
      <c r="C36" s="224" t="s">
        <v>75</v>
      </c>
      <c r="D36" s="225">
        <v>2</v>
      </c>
      <c r="E36" s="226">
        <f>220000/1000</f>
        <v>220</v>
      </c>
      <c r="F36" s="132">
        <f t="shared" si="20"/>
        <v>372.88135593220341</v>
      </c>
      <c r="G36" s="143">
        <f t="shared" si="21"/>
        <v>440</v>
      </c>
      <c r="H36" s="92"/>
      <c r="I36" s="132"/>
      <c r="J36" s="132"/>
      <c r="K36" s="143"/>
      <c r="L36" s="141"/>
      <c r="M36" s="132"/>
      <c r="N36" s="132"/>
      <c r="O36" s="143"/>
      <c r="P36" s="141"/>
      <c r="Q36" s="132"/>
      <c r="R36" s="132"/>
      <c r="S36" s="143"/>
      <c r="T36" s="227">
        <f t="shared" si="16"/>
        <v>2</v>
      </c>
      <c r="U36" s="228"/>
      <c r="V36" s="132">
        <f t="shared" si="18"/>
        <v>372.88135593220341</v>
      </c>
      <c r="W36" s="143">
        <f t="shared" si="19"/>
        <v>440</v>
      </c>
      <c r="X36" s="86"/>
    </row>
    <row r="37" spans="1:24" s="87" customFormat="1" ht="15.75" outlineLevel="1">
      <c r="A37" s="106"/>
      <c r="B37" s="106" t="s">
        <v>275</v>
      </c>
      <c r="C37" s="224" t="s">
        <v>76</v>
      </c>
      <c r="D37" s="225">
        <v>1</v>
      </c>
      <c r="E37" s="226">
        <f>295000/1000</f>
        <v>295</v>
      </c>
      <c r="F37" s="132">
        <f t="shared" si="20"/>
        <v>250</v>
      </c>
      <c r="G37" s="143">
        <f t="shared" si="21"/>
        <v>295</v>
      </c>
      <c r="H37" s="92"/>
      <c r="I37" s="132"/>
      <c r="J37" s="132"/>
      <c r="K37" s="143"/>
      <c r="L37" s="141"/>
      <c r="M37" s="132"/>
      <c r="N37" s="132"/>
      <c r="O37" s="143"/>
      <c r="P37" s="141"/>
      <c r="Q37" s="132"/>
      <c r="R37" s="132"/>
      <c r="S37" s="143"/>
      <c r="T37" s="227">
        <f t="shared" si="16"/>
        <v>1</v>
      </c>
      <c r="U37" s="228"/>
      <c r="V37" s="132">
        <f t="shared" si="18"/>
        <v>250</v>
      </c>
      <c r="W37" s="143">
        <f t="shared" si="19"/>
        <v>295</v>
      </c>
      <c r="X37" s="86"/>
    </row>
    <row r="38" spans="1:24" s="87" customFormat="1" ht="15.75" outlineLevel="1">
      <c r="A38" s="106"/>
      <c r="B38" s="106" t="s">
        <v>276</v>
      </c>
      <c r="C38" s="224" t="s">
        <v>77</v>
      </c>
      <c r="D38" s="225">
        <v>2</v>
      </c>
      <c r="E38" s="226">
        <f>80500/1000</f>
        <v>80.5</v>
      </c>
      <c r="F38" s="132">
        <f t="shared" si="20"/>
        <v>136.4406779661017</v>
      </c>
      <c r="G38" s="143">
        <f t="shared" si="21"/>
        <v>161</v>
      </c>
      <c r="H38" s="92"/>
      <c r="I38" s="132"/>
      <c r="J38" s="132"/>
      <c r="K38" s="143"/>
      <c r="L38" s="141"/>
      <c r="M38" s="132"/>
      <c r="N38" s="132"/>
      <c r="O38" s="143"/>
      <c r="P38" s="141"/>
      <c r="Q38" s="132"/>
      <c r="R38" s="132"/>
      <c r="S38" s="143"/>
      <c r="T38" s="227">
        <f t="shared" si="16"/>
        <v>2</v>
      </c>
      <c r="U38" s="228"/>
      <c r="V38" s="132">
        <f t="shared" si="18"/>
        <v>136.4406779661017</v>
      </c>
      <c r="W38" s="143">
        <f t="shared" si="19"/>
        <v>161</v>
      </c>
      <c r="X38" s="86"/>
    </row>
    <row r="39" spans="1:24" s="68" customFormat="1" ht="15.75">
      <c r="A39" s="219" t="s">
        <v>339</v>
      </c>
      <c r="B39" s="190" t="s">
        <v>253</v>
      </c>
      <c r="C39" s="229" t="s">
        <v>122</v>
      </c>
      <c r="D39" s="118"/>
      <c r="E39" s="192"/>
      <c r="F39" s="131"/>
      <c r="G39" s="144"/>
      <c r="H39" s="193"/>
      <c r="I39" s="131"/>
      <c r="J39" s="131"/>
      <c r="K39" s="144"/>
      <c r="L39" s="194"/>
      <c r="M39" s="131"/>
      <c r="N39" s="131"/>
      <c r="O39" s="144"/>
      <c r="P39" s="194">
        <v>1</v>
      </c>
      <c r="Q39" s="131">
        <v>12700</v>
      </c>
      <c r="R39" s="131">
        <f>S39/1.18</f>
        <v>10762.71186440678</v>
      </c>
      <c r="S39" s="144">
        <f>Q39*P39</f>
        <v>12700</v>
      </c>
      <c r="T39" s="196">
        <f t="shared" si="16"/>
        <v>1</v>
      </c>
      <c r="U39" s="197"/>
      <c r="V39" s="131">
        <f t="shared" si="18"/>
        <v>10762.71186440678</v>
      </c>
      <c r="W39" s="144">
        <f t="shared" si="19"/>
        <v>12700</v>
      </c>
      <c r="X39" s="67"/>
    </row>
    <row r="40" spans="1:24" s="68" customFormat="1" ht="15.75">
      <c r="A40" s="219" t="s">
        <v>340</v>
      </c>
      <c r="B40" s="190" t="s">
        <v>254</v>
      </c>
      <c r="C40" s="229" t="s">
        <v>123</v>
      </c>
      <c r="D40" s="118"/>
      <c r="E40" s="192"/>
      <c r="F40" s="131"/>
      <c r="G40" s="144"/>
      <c r="H40" s="193"/>
      <c r="I40" s="131"/>
      <c r="J40" s="131"/>
      <c r="K40" s="144"/>
      <c r="L40" s="194"/>
      <c r="M40" s="131"/>
      <c r="N40" s="131"/>
      <c r="O40" s="144"/>
      <c r="P40" s="194">
        <v>1</v>
      </c>
      <c r="Q40" s="131">
        <v>2500</v>
      </c>
      <c r="R40" s="131">
        <f t="shared" ref="R40:R41" si="22">S40/1.18</f>
        <v>2118.6440677966102</v>
      </c>
      <c r="S40" s="144">
        <f t="shared" ref="S40:S41" si="23">Q40*P40</f>
        <v>2500</v>
      </c>
      <c r="T40" s="196">
        <f t="shared" si="16"/>
        <v>1</v>
      </c>
      <c r="U40" s="197"/>
      <c r="V40" s="131">
        <f t="shared" si="18"/>
        <v>2118.6440677966102</v>
      </c>
      <c r="W40" s="144">
        <f t="shared" si="19"/>
        <v>2500</v>
      </c>
      <c r="X40" s="67"/>
    </row>
    <row r="41" spans="1:24" s="68" customFormat="1" ht="15.75">
      <c r="A41" s="219" t="s">
        <v>341</v>
      </c>
      <c r="B41" s="190" t="s">
        <v>255</v>
      </c>
      <c r="C41" s="229" t="s">
        <v>124</v>
      </c>
      <c r="D41" s="118"/>
      <c r="E41" s="192"/>
      <c r="F41" s="131"/>
      <c r="G41" s="144"/>
      <c r="H41" s="193"/>
      <c r="I41" s="131"/>
      <c r="J41" s="131"/>
      <c r="K41" s="144"/>
      <c r="L41" s="194"/>
      <c r="M41" s="131"/>
      <c r="N41" s="131"/>
      <c r="O41" s="144"/>
      <c r="P41" s="194">
        <v>1</v>
      </c>
      <c r="Q41" s="131">
        <v>4248</v>
      </c>
      <c r="R41" s="131">
        <f t="shared" si="22"/>
        <v>3600</v>
      </c>
      <c r="S41" s="144">
        <f t="shared" si="23"/>
        <v>4248</v>
      </c>
      <c r="T41" s="196">
        <f t="shared" si="16"/>
        <v>1</v>
      </c>
      <c r="U41" s="197"/>
      <c r="V41" s="131">
        <f t="shared" si="18"/>
        <v>3600</v>
      </c>
      <c r="W41" s="144">
        <f t="shared" si="19"/>
        <v>4248</v>
      </c>
      <c r="X41" s="67"/>
    </row>
    <row r="42" spans="1:24" s="68" customFormat="1" ht="15.75">
      <c r="A42" s="219" t="s">
        <v>342</v>
      </c>
      <c r="B42" s="190" t="s">
        <v>256</v>
      </c>
      <c r="C42" s="229" t="s">
        <v>78</v>
      </c>
      <c r="D42" s="118">
        <f>SUM(D43:D45)</f>
        <v>4</v>
      </c>
      <c r="E42" s="192"/>
      <c r="F42" s="131">
        <f t="shared" si="20"/>
        <v>432.20338983050851</v>
      </c>
      <c r="G42" s="144">
        <f>SUM(G43:G45)</f>
        <v>510</v>
      </c>
      <c r="H42" s="193"/>
      <c r="I42" s="131"/>
      <c r="J42" s="131"/>
      <c r="K42" s="144"/>
      <c r="L42" s="194"/>
      <c r="M42" s="131"/>
      <c r="N42" s="131"/>
      <c r="O42" s="144"/>
      <c r="P42" s="194"/>
      <c r="Q42" s="131"/>
      <c r="R42" s="131"/>
      <c r="S42" s="144"/>
      <c r="T42" s="196">
        <f t="shared" si="16"/>
        <v>4</v>
      </c>
      <c r="U42" s="197"/>
      <c r="V42" s="131">
        <f t="shared" si="18"/>
        <v>432.20338983050851</v>
      </c>
      <c r="W42" s="144">
        <f t="shared" si="19"/>
        <v>510</v>
      </c>
      <c r="X42" s="65"/>
    </row>
    <row r="43" spans="1:24" s="87" customFormat="1" ht="15.75" outlineLevel="1">
      <c r="A43" s="106"/>
      <c r="B43" s="106" t="s">
        <v>277</v>
      </c>
      <c r="C43" s="224" t="s">
        <v>79</v>
      </c>
      <c r="D43" s="225">
        <v>1</v>
      </c>
      <c r="E43" s="226">
        <f>140000/1000</f>
        <v>140</v>
      </c>
      <c r="F43" s="132">
        <f t="shared" ref="F43:F51" si="24">G43/1.18</f>
        <v>118.64406779661017</v>
      </c>
      <c r="G43" s="143">
        <f>D43*E43</f>
        <v>140</v>
      </c>
      <c r="H43" s="92"/>
      <c r="I43" s="132"/>
      <c r="J43" s="132"/>
      <c r="K43" s="143"/>
      <c r="L43" s="141"/>
      <c r="M43" s="132"/>
      <c r="N43" s="132"/>
      <c r="O43" s="143"/>
      <c r="P43" s="141"/>
      <c r="Q43" s="132"/>
      <c r="R43" s="132"/>
      <c r="S43" s="143"/>
      <c r="T43" s="227">
        <f t="shared" si="16"/>
        <v>1</v>
      </c>
      <c r="U43" s="228"/>
      <c r="V43" s="132">
        <f t="shared" si="18"/>
        <v>118.64406779661017</v>
      </c>
      <c r="W43" s="143">
        <f t="shared" si="19"/>
        <v>140</v>
      </c>
      <c r="X43" s="86"/>
    </row>
    <row r="44" spans="1:24" s="87" customFormat="1" ht="15.75" outlineLevel="1">
      <c r="A44" s="106"/>
      <c r="B44" s="106" t="s">
        <v>278</v>
      </c>
      <c r="C44" s="224" t="s">
        <v>80</v>
      </c>
      <c r="D44" s="225">
        <v>2</v>
      </c>
      <c r="E44" s="226">
        <f>115000/1000</f>
        <v>115</v>
      </c>
      <c r="F44" s="132">
        <f t="shared" si="24"/>
        <v>194.91525423728814</v>
      </c>
      <c r="G44" s="143">
        <f>D44*E44</f>
        <v>230</v>
      </c>
      <c r="H44" s="92"/>
      <c r="I44" s="132"/>
      <c r="J44" s="132"/>
      <c r="K44" s="143"/>
      <c r="L44" s="141"/>
      <c r="M44" s="132"/>
      <c r="N44" s="132"/>
      <c r="O44" s="143"/>
      <c r="P44" s="141"/>
      <c r="Q44" s="132"/>
      <c r="R44" s="132"/>
      <c r="S44" s="143"/>
      <c r="T44" s="227">
        <f t="shared" si="16"/>
        <v>2</v>
      </c>
      <c r="U44" s="228"/>
      <c r="V44" s="132">
        <f t="shared" si="18"/>
        <v>194.91525423728814</v>
      </c>
      <c r="W44" s="143">
        <f t="shared" si="19"/>
        <v>230</v>
      </c>
      <c r="X44" s="86"/>
    </row>
    <row r="45" spans="1:24" s="87" customFormat="1" ht="15.75" outlineLevel="1">
      <c r="A45" s="106"/>
      <c r="B45" s="106" t="s">
        <v>279</v>
      </c>
      <c r="C45" s="224" t="s">
        <v>81</v>
      </c>
      <c r="D45" s="225">
        <v>1</v>
      </c>
      <c r="E45" s="226">
        <f>140000/1000</f>
        <v>140</v>
      </c>
      <c r="F45" s="132">
        <f t="shared" si="24"/>
        <v>118.64406779661017</v>
      </c>
      <c r="G45" s="143">
        <f>D45*E45</f>
        <v>140</v>
      </c>
      <c r="H45" s="92"/>
      <c r="I45" s="132"/>
      <c r="J45" s="132"/>
      <c r="K45" s="143"/>
      <c r="L45" s="141"/>
      <c r="M45" s="132"/>
      <c r="N45" s="132"/>
      <c r="O45" s="143"/>
      <c r="P45" s="141"/>
      <c r="Q45" s="132"/>
      <c r="R45" s="132"/>
      <c r="S45" s="143"/>
      <c r="T45" s="227">
        <f t="shared" ref="T45:T89" si="25">D45+H45+L45+P45</f>
        <v>1</v>
      </c>
      <c r="U45" s="228"/>
      <c r="V45" s="132">
        <f t="shared" si="18"/>
        <v>118.64406779661017</v>
      </c>
      <c r="W45" s="143">
        <f t="shared" si="19"/>
        <v>140</v>
      </c>
      <c r="X45" s="86"/>
    </row>
    <row r="46" spans="1:24" s="68" customFormat="1" ht="15.75">
      <c r="A46" s="219" t="s">
        <v>343</v>
      </c>
      <c r="B46" s="190" t="s">
        <v>257</v>
      </c>
      <c r="C46" s="229" t="s">
        <v>116</v>
      </c>
      <c r="D46" s="118">
        <f>SUM(D47:D51)</f>
        <v>10</v>
      </c>
      <c r="E46" s="192"/>
      <c r="F46" s="131">
        <f t="shared" si="24"/>
        <v>819.21271186440686</v>
      </c>
      <c r="G46" s="144">
        <f>SUM(G47:G51)</f>
        <v>966.67100000000005</v>
      </c>
      <c r="H46" s="193"/>
      <c r="I46" s="131"/>
      <c r="J46" s="131"/>
      <c r="K46" s="144"/>
      <c r="L46" s="194"/>
      <c r="M46" s="131"/>
      <c r="N46" s="131"/>
      <c r="O46" s="144"/>
      <c r="P46" s="194"/>
      <c r="Q46" s="131"/>
      <c r="R46" s="131"/>
      <c r="S46" s="144"/>
      <c r="T46" s="196">
        <f t="shared" si="25"/>
        <v>10</v>
      </c>
      <c r="U46" s="197"/>
      <c r="V46" s="131">
        <f t="shared" si="18"/>
        <v>819.21271186440686</v>
      </c>
      <c r="W46" s="144">
        <f t="shared" si="19"/>
        <v>966.67100000000005</v>
      </c>
      <c r="X46" s="65"/>
    </row>
    <row r="47" spans="1:24" s="87" customFormat="1" ht="15.75" outlineLevel="1">
      <c r="A47" s="106"/>
      <c r="B47" s="106" t="s">
        <v>280</v>
      </c>
      <c r="C47" s="224" t="s">
        <v>83</v>
      </c>
      <c r="D47" s="225">
        <v>2</v>
      </c>
      <c r="E47" s="226">
        <f>74131/1000</f>
        <v>74.131</v>
      </c>
      <c r="F47" s="132">
        <f t="shared" si="24"/>
        <v>125.64576271186441</v>
      </c>
      <c r="G47" s="143">
        <f>D47*E47</f>
        <v>148.262</v>
      </c>
      <c r="H47" s="92"/>
      <c r="I47" s="132"/>
      <c r="J47" s="132"/>
      <c r="K47" s="143"/>
      <c r="L47" s="141"/>
      <c r="M47" s="132"/>
      <c r="N47" s="132"/>
      <c r="O47" s="143"/>
      <c r="P47" s="141"/>
      <c r="Q47" s="132"/>
      <c r="R47" s="132"/>
      <c r="S47" s="143"/>
      <c r="T47" s="227">
        <f t="shared" si="25"/>
        <v>2</v>
      </c>
      <c r="U47" s="228"/>
      <c r="V47" s="132">
        <f t="shared" si="18"/>
        <v>125.64576271186441</v>
      </c>
      <c r="W47" s="143">
        <f t="shared" si="19"/>
        <v>148.262</v>
      </c>
      <c r="X47" s="86"/>
    </row>
    <row r="48" spans="1:24" s="87" customFormat="1" ht="15.75" outlineLevel="1">
      <c r="A48" s="106"/>
      <c r="B48" s="106" t="s">
        <v>281</v>
      </c>
      <c r="C48" s="224" t="s">
        <v>84</v>
      </c>
      <c r="D48" s="225">
        <v>1</v>
      </c>
      <c r="E48" s="226">
        <f>52531/1000</f>
        <v>52.530999999999999</v>
      </c>
      <c r="F48" s="132">
        <f t="shared" si="24"/>
        <v>44.517796610169491</v>
      </c>
      <c r="G48" s="143">
        <f>D48*E48</f>
        <v>52.530999999999999</v>
      </c>
      <c r="H48" s="92"/>
      <c r="I48" s="132"/>
      <c r="J48" s="132"/>
      <c r="K48" s="143"/>
      <c r="L48" s="141"/>
      <c r="M48" s="132"/>
      <c r="N48" s="132"/>
      <c r="O48" s="143"/>
      <c r="P48" s="141"/>
      <c r="Q48" s="132"/>
      <c r="R48" s="132"/>
      <c r="S48" s="143"/>
      <c r="T48" s="227">
        <f t="shared" si="25"/>
        <v>1</v>
      </c>
      <c r="U48" s="228"/>
      <c r="V48" s="132">
        <f t="shared" si="18"/>
        <v>44.517796610169491</v>
      </c>
      <c r="W48" s="143">
        <f t="shared" si="19"/>
        <v>52.530999999999999</v>
      </c>
      <c r="X48" s="86"/>
    </row>
    <row r="49" spans="1:24" s="87" customFormat="1" ht="15.75" outlineLevel="1">
      <c r="A49" s="106"/>
      <c r="B49" s="106" t="s">
        <v>282</v>
      </c>
      <c r="C49" s="224" t="s">
        <v>85</v>
      </c>
      <c r="D49" s="225">
        <v>4</v>
      </c>
      <c r="E49" s="226">
        <f>79073/1000</f>
        <v>79.072999999999993</v>
      </c>
      <c r="F49" s="132">
        <f t="shared" si="24"/>
        <v>268.04406779661014</v>
      </c>
      <c r="G49" s="143">
        <f>D49*E49</f>
        <v>316.29199999999997</v>
      </c>
      <c r="H49" s="92"/>
      <c r="I49" s="132"/>
      <c r="J49" s="132"/>
      <c r="K49" s="143"/>
      <c r="L49" s="141"/>
      <c r="M49" s="132"/>
      <c r="N49" s="132"/>
      <c r="O49" s="143"/>
      <c r="P49" s="141"/>
      <c r="Q49" s="132"/>
      <c r="R49" s="132"/>
      <c r="S49" s="143"/>
      <c r="T49" s="227">
        <f t="shared" si="25"/>
        <v>4</v>
      </c>
      <c r="U49" s="228"/>
      <c r="V49" s="132">
        <f t="shared" si="18"/>
        <v>268.04406779661014</v>
      </c>
      <c r="W49" s="143">
        <f t="shared" si="19"/>
        <v>316.29199999999997</v>
      </c>
      <c r="X49" s="86"/>
    </row>
    <row r="50" spans="1:24" s="87" customFormat="1" ht="15.75" outlineLevel="1">
      <c r="A50" s="106"/>
      <c r="B50" s="106" t="s">
        <v>283</v>
      </c>
      <c r="C50" s="224" t="s">
        <v>86</v>
      </c>
      <c r="D50" s="225">
        <v>2</v>
      </c>
      <c r="E50" s="226">
        <f>150662/1000</f>
        <v>150.66200000000001</v>
      </c>
      <c r="F50" s="132">
        <f t="shared" si="24"/>
        <v>255.35932203389834</v>
      </c>
      <c r="G50" s="143">
        <f>D50*E50</f>
        <v>301.32400000000001</v>
      </c>
      <c r="H50" s="92"/>
      <c r="I50" s="132"/>
      <c r="J50" s="132"/>
      <c r="K50" s="143"/>
      <c r="L50" s="141"/>
      <c r="M50" s="132"/>
      <c r="N50" s="132"/>
      <c r="O50" s="143"/>
      <c r="P50" s="141"/>
      <c r="Q50" s="132"/>
      <c r="R50" s="132"/>
      <c r="S50" s="143"/>
      <c r="T50" s="227">
        <f t="shared" si="25"/>
        <v>2</v>
      </c>
      <c r="U50" s="228"/>
      <c r="V50" s="132">
        <f t="shared" si="18"/>
        <v>255.35932203389834</v>
      </c>
      <c r="W50" s="143">
        <f t="shared" si="19"/>
        <v>301.32400000000001</v>
      </c>
      <c r="X50" s="86"/>
    </row>
    <row r="51" spans="1:24" s="87" customFormat="1" ht="15.75" outlineLevel="1">
      <c r="A51" s="106"/>
      <c r="B51" s="106" t="s">
        <v>284</v>
      </c>
      <c r="C51" s="224" t="s">
        <v>87</v>
      </c>
      <c r="D51" s="225">
        <v>1</v>
      </c>
      <c r="E51" s="226">
        <f>148262/1000</f>
        <v>148.262</v>
      </c>
      <c r="F51" s="132">
        <f t="shared" si="24"/>
        <v>125.64576271186441</v>
      </c>
      <c r="G51" s="143">
        <f>D51*E51</f>
        <v>148.262</v>
      </c>
      <c r="H51" s="92"/>
      <c r="I51" s="132"/>
      <c r="J51" s="132"/>
      <c r="K51" s="143"/>
      <c r="L51" s="141"/>
      <c r="M51" s="132"/>
      <c r="N51" s="132"/>
      <c r="O51" s="143"/>
      <c r="P51" s="141"/>
      <c r="Q51" s="132"/>
      <c r="R51" s="132"/>
      <c r="S51" s="143"/>
      <c r="T51" s="227">
        <f t="shared" si="25"/>
        <v>1</v>
      </c>
      <c r="U51" s="228"/>
      <c r="V51" s="132">
        <f t="shared" si="18"/>
        <v>125.64576271186441</v>
      </c>
      <c r="W51" s="143">
        <f t="shared" si="19"/>
        <v>148.262</v>
      </c>
      <c r="X51" s="86"/>
    </row>
    <row r="52" spans="1:24" s="68" customFormat="1" ht="15.75">
      <c r="A52" s="219" t="s">
        <v>344</v>
      </c>
      <c r="B52" s="190" t="s">
        <v>258</v>
      </c>
      <c r="C52" s="229" t="s">
        <v>82</v>
      </c>
      <c r="D52" s="118"/>
      <c r="E52" s="192"/>
      <c r="F52" s="131"/>
      <c r="G52" s="144"/>
      <c r="H52" s="193">
        <f>SUM(H53:H55)</f>
        <v>84</v>
      </c>
      <c r="I52" s="131"/>
      <c r="J52" s="131">
        <f>SUM(J53:J55)</f>
        <v>4422.3728813559328</v>
      </c>
      <c r="K52" s="144">
        <f>SUM(K53:K55)</f>
        <v>5218.3999999999996</v>
      </c>
      <c r="L52" s="194"/>
      <c r="M52" s="131"/>
      <c r="N52" s="131"/>
      <c r="O52" s="144"/>
      <c r="P52" s="194"/>
      <c r="Q52" s="131"/>
      <c r="R52" s="131"/>
      <c r="S52" s="144"/>
      <c r="T52" s="196">
        <f t="shared" si="25"/>
        <v>84</v>
      </c>
      <c r="U52" s="197"/>
      <c r="V52" s="131">
        <f t="shared" si="18"/>
        <v>4422.3728813559328</v>
      </c>
      <c r="W52" s="144">
        <f t="shared" si="19"/>
        <v>5218.3999999999996</v>
      </c>
      <c r="X52" s="65"/>
    </row>
    <row r="53" spans="1:24" s="87" customFormat="1" ht="15.75" outlineLevel="1">
      <c r="A53" s="106"/>
      <c r="B53" s="106" t="s">
        <v>285</v>
      </c>
      <c r="C53" s="224" t="s">
        <v>88</v>
      </c>
      <c r="D53" s="225"/>
      <c r="E53" s="226"/>
      <c r="F53" s="132"/>
      <c r="G53" s="143"/>
      <c r="H53" s="230">
        <v>2</v>
      </c>
      <c r="I53" s="226">
        <f>598500/1000</f>
        <v>598.5</v>
      </c>
      <c r="J53" s="132">
        <f>K53/1.18</f>
        <v>1014.406779661017</v>
      </c>
      <c r="K53" s="143">
        <f>H53*I53</f>
        <v>1197</v>
      </c>
      <c r="L53" s="141"/>
      <c r="M53" s="132"/>
      <c r="N53" s="132"/>
      <c r="O53" s="143"/>
      <c r="P53" s="141"/>
      <c r="Q53" s="132"/>
      <c r="R53" s="132"/>
      <c r="S53" s="143"/>
      <c r="T53" s="227">
        <f t="shared" si="25"/>
        <v>2</v>
      </c>
      <c r="U53" s="228"/>
      <c r="V53" s="132">
        <f t="shared" si="18"/>
        <v>1014.406779661017</v>
      </c>
      <c r="W53" s="143">
        <f t="shared" si="19"/>
        <v>1197</v>
      </c>
      <c r="X53" s="86"/>
    </row>
    <row r="54" spans="1:24" s="87" customFormat="1" ht="15.75" outlineLevel="1">
      <c r="A54" s="106"/>
      <c r="B54" s="106" t="s">
        <v>286</v>
      </c>
      <c r="C54" s="224" t="s">
        <v>89</v>
      </c>
      <c r="D54" s="225"/>
      <c r="E54" s="226"/>
      <c r="F54" s="132"/>
      <c r="G54" s="143"/>
      <c r="H54" s="230">
        <v>70</v>
      </c>
      <c r="I54" s="226">
        <f>41300/1000</f>
        <v>41.3</v>
      </c>
      <c r="J54" s="132">
        <f>K54/1.18</f>
        <v>2450</v>
      </c>
      <c r="K54" s="143">
        <f>H54*I54</f>
        <v>2891</v>
      </c>
      <c r="L54" s="141"/>
      <c r="M54" s="132"/>
      <c r="N54" s="132"/>
      <c r="O54" s="143"/>
      <c r="P54" s="141"/>
      <c r="Q54" s="132"/>
      <c r="R54" s="132"/>
      <c r="S54" s="143"/>
      <c r="T54" s="227">
        <f t="shared" si="25"/>
        <v>70</v>
      </c>
      <c r="U54" s="228"/>
      <c r="V54" s="132">
        <f t="shared" si="18"/>
        <v>2450</v>
      </c>
      <c r="W54" s="143">
        <f t="shared" si="19"/>
        <v>2891</v>
      </c>
      <c r="X54" s="86"/>
    </row>
    <row r="55" spans="1:24" s="87" customFormat="1" ht="15.75" outlineLevel="1">
      <c r="A55" s="106"/>
      <c r="B55" s="106" t="s">
        <v>259</v>
      </c>
      <c r="C55" s="224" t="s">
        <v>90</v>
      </c>
      <c r="D55" s="225"/>
      <c r="E55" s="226"/>
      <c r="F55" s="132"/>
      <c r="G55" s="143"/>
      <c r="H55" s="230">
        <v>12</v>
      </c>
      <c r="I55" s="226">
        <f>94200/1000</f>
        <v>94.2</v>
      </c>
      <c r="J55" s="132">
        <f>K55/1.18</f>
        <v>957.96610169491544</v>
      </c>
      <c r="K55" s="143">
        <f>H55*I55</f>
        <v>1130.4000000000001</v>
      </c>
      <c r="L55" s="141"/>
      <c r="M55" s="132"/>
      <c r="N55" s="132"/>
      <c r="O55" s="143"/>
      <c r="P55" s="141"/>
      <c r="Q55" s="132"/>
      <c r="R55" s="132"/>
      <c r="S55" s="143"/>
      <c r="T55" s="227">
        <f t="shared" si="25"/>
        <v>12</v>
      </c>
      <c r="U55" s="228"/>
      <c r="V55" s="132">
        <f t="shared" si="18"/>
        <v>957.96610169491544</v>
      </c>
      <c r="W55" s="143">
        <f t="shared" si="19"/>
        <v>1130.4000000000001</v>
      </c>
      <c r="X55" s="86"/>
    </row>
    <row r="56" spans="1:24" s="68" customFormat="1" ht="15.75">
      <c r="A56" s="219" t="s">
        <v>345</v>
      </c>
      <c r="B56" s="190" t="s">
        <v>260</v>
      </c>
      <c r="C56" s="229" t="s">
        <v>91</v>
      </c>
      <c r="D56" s="118"/>
      <c r="E56" s="192"/>
      <c r="F56" s="131"/>
      <c r="G56" s="144"/>
      <c r="H56" s="193"/>
      <c r="I56" s="131"/>
      <c r="J56" s="131"/>
      <c r="K56" s="144"/>
      <c r="L56" s="196">
        <f>L57</f>
        <v>490</v>
      </c>
      <c r="M56" s="192"/>
      <c r="N56" s="131">
        <f>O56/1.18</f>
        <v>24263.305084745763</v>
      </c>
      <c r="O56" s="144">
        <f>O57</f>
        <v>28630.7</v>
      </c>
      <c r="P56" s="196"/>
      <c r="Q56" s="192"/>
      <c r="R56" s="131"/>
      <c r="S56" s="144"/>
      <c r="T56" s="196">
        <f t="shared" si="25"/>
        <v>490</v>
      </c>
      <c r="U56" s="197"/>
      <c r="V56" s="131">
        <f t="shared" si="18"/>
        <v>24263.305084745763</v>
      </c>
      <c r="W56" s="144">
        <f t="shared" si="19"/>
        <v>28630.7</v>
      </c>
      <c r="X56" s="65"/>
    </row>
    <row r="57" spans="1:24" s="87" customFormat="1" ht="47.25" outlineLevel="1">
      <c r="A57" s="106"/>
      <c r="B57" s="106" t="s">
        <v>287</v>
      </c>
      <c r="C57" s="224" t="s">
        <v>163</v>
      </c>
      <c r="D57" s="225"/>
      <c r="E57" s="226"/>
      <c r="F57" s="132"/>
      <c r="G57" s="143"/>
      <c r="H57" s="123"/>
      <c r="I57" s="136"/>
      <c r="J57" s="136"/>
      <c r="K57" s="148"/>
      <c r="L57" s="231">
        <v>490</v>
      </c>
      <c r="M57" s="232">
        <f>58430/1000</f>
        <v>58.43</v>
      </c>
      <c r="N57" s="136">
        <f>O57/1.18</f>
        <v>24263.305084745763</v>
      </c>
      <c r="O57" s="148">
        <f>L57*M57</f>
        <v>28630.7</v>
      </c>
      <c r="P57" s="231"/>
      <c r="Q57" s="232"/>
      <c r="R57" s="136"/>
      <c r="S57" s="148"/>
      <c r="T57" s="231">
        <f t="shared" si="25"/>
        <v>490</v>
      </c>
      <c r="U57" s="233"/>
      <c r="V57" s="136">
        <f t="shared" si="18"/>
        <v>24263.305084745763</v>
      </c>
      <c r="W57" s="148">
        <f t="shared" si="19"/>
        <v>28630.7</v>
      </c>
      <c r="X57" s="86"/>
    </row>
    <row r="58" spans="1:24" s="68" customFormat="1" ht="15.75">
      <c r="A58" s="219" t="s">
        <v>346</v>
      </c>
      <c r="B58" s="190" t="s">
        <v>261</v>
      </c>
      <c r="C58" s="229" t="s">
        <v>92</v>
      </c>
      <c r="D58" s="118">
        <f>SUM(D59:D63)</f>
        <v>38</v>
      </c>
      <c r="E58" s="192"/>
      <c r="F58" s="131">
        <f>SUM(F59:F63)</f>
        <v>3845.4046610169494</v>
      </c>
      <c r="G58" s="144">
        <f>SUM(G59:G63)</f>
        <v>4537.5774999999994</v>
      </c>
      <c r="H58" s="193"/>
      <c r="I58" s="131"/>
      <c r="J58" s="131"/>
      <c r="K58" s="144"/>
      <c r="L58" s="194"/>
      <c r="M58" s="131"/>
      <c r="N58" s="131"/>
      <c r="O58" s="144"/>
      <c r="P58" s="194"/>
      <c r="Q58" s="131"/>
      <c r="R58" s="131"/>
      <c r="S58" s="144"/>
      <c r="T58" s="196">
        <f t="shared" si="25"/>
        <v>38</v>
      </c>
      <c r="U58" s="197"/>
      <c r="V58" s="131">
        <f t="shared" si="18"/>
        <v>3845.4046610169494</v>
      </c>
      <c r="W58" s="144">
        <f t="shared" si="19"/>
        <v>4537.5774999999994</v>
      </c>
      <c r="X58" s="65"/>
    </row>
    <row r="59" spans="1:24" s="87" customFormat="1" ht="15.75" outlineLevel="1">
      <c r="A59" s="106"/>
      <c r="B59" s="106" t="s">
        <v>288</v>
      </c>
      <c r="C59" s="224" t="s">
        <v>93</v>
      </c>
      <c r="D59" s="225">
        <v>33</v>
      </c>
      <c r="E59" s="226">
        <f>119350/1000</f>
        <v>119.35</v>
      </c>
      <c r="F59" s="132">
        <f t="shared" ref="F59:F65" si="26">G59/1.18</f>
        <v>3337.7542372881358</v>
      </c>
      <c r="G59" s="143">
        <f>D59*E59</f>
        <v>3938.5499999999997</v>
      </c>
      <c r="H59" s="92"/>
      <c r="I59" s="132"/>
      <c r="J59" s="132"/>
      <c r="K59" s="143"/>
      <c r="L59" s="141"/>
      <c r="M59" s="132"/>
      <c r="N59" s="132"/>
      <c r="O59" s="143"/>
      <c r="P59" s="141"/>
      <c r="Q59" s="132"/>
      <c r="R59" s="132"/>
      <c r="S59" s="143"/>
      <c r="T59" s="227">
        <f t="shared" si="25"/>
        <v>33</v>
      </c>
      <c r="U59" s="228"/>
      <c r="V59" s="132">
        <f t="shared" si="18"/>
        <v>3337.7542372881358</v>
      </c>
      <c r="W59" s="143">
        <f t="shared" si="19"/>
        <v>3938.5499999999997</v>
      </c>
      <c r="X59" s="86"/>
    </row>
    <row r="60" spans="1:24" s="87" customFormat="1" ht="15.75" outlineLevel="1">
      <c r="A60" s="106"/>
      <c r="B60" s="106" t="s">
        <v>289</v>
      </c>
      <c r="C60" s="224" t="s">
        <v>94</v>
      </c>
      <c r="D60" s="225">
        <v>2</v>
      </c>
      <c r="E60" s="226">
        <f>233800/1000</f>
        <v>233.8</v>
      </c>
      <c r="F60" s="132">
        <f t="shared" si="26"/>
        <v>396.27118644067798</v>
      </c>
      <c r="G60" s="143">
        <f>D60*E60</f>
        <v>467.6</v>
      </c>
      <c r="H60" s="92"/>
      <c r="I60" s="132"/>
      <c r="J60" s="132"/>
      <c r="K60" s="143"/>
      <c r="L60" s="141"/>
      <c r="M60" s="132"/>
      <c r="N60" s="132"/>
      <c r="O60" s="143"/>
      <c r="P60" s="141"/>
      <c r="Q60" s="132"/>
      <c r="R60" s="132"/>
      <c r="S60" s="143"/>
      <c r="T60" s="227">
        <f t="shared" si="25"/>
        <v>2</v>
      </c>
      <c r="U60" s="228"/>
      <c r="V60" s="132">
        <f t="shared" si="18"/>
        <v>396.27118644067798</v>
      </c>
      <c r="W60" s="143">
        <f t="shared" si="19"/>
        <v>467.6</v>
      </c>
      <c r="X60" s="86"/>
    </row>
    <row r="61" spans="1:24" s="87" customFormat="1" ht="15.75" outlineLevel="1">
      <c r="A61" s="106"/>
      <c r="B61" s="106" t="s">
        <v>290</v>
      </c>
      <c r="C61" s="224" t="s">
        <v>95</v>
      </c>
      <c r="D61" s="225">
        <v>1</v>
      </c>
      <c r="E61" s="226">
        <f>97350/1000</f>
        <v>97.35</v>
      </c>
      <c r="F61" s="132">
        <f t="shared" si="26"/>
        <v>82.5</v>
      </c>
      <c r="G61" s="143">
        <f>D61*E61</f>
        <v>97.35</v>
      </c>
      <c r="H61" s="92"/>
      <c r="I61" s="132"/>
      <c r="J61" s="132"/>
      <c r="K61" s="143"/>
      <c r="L61" s="141"/>
      <c r="M61" s="132"/>
      <c r="N61" s="132"/>
      <c r="O61" s="143"/>
      <c r="P61" s="141"/>
      <c r="Q61" s="132"/>
      <c r="R61" s="132"/>
      <c r="S61" s="143"/>
      <c r="T61" s="227">
        <f t="shared" si="25"/>
        <v>1</v>
      </c>
      <c r="U61" s="228"/>
      <c r="V61" s="132">
        <f t="shared" si="18"/>
        <v>82.5</v>
      </c>
      <c r="W61" s="143">
        <f t="shared" si="19"/>
        <v>97.35</v>
      </c>
      <c r="X61" s="86"/>
    </row>
    <row r="62" spans="1:24" s="87" customFormat="1" ht="15.75" outlineLevel="1">
      <c r="A62" s="106"/>
      <c r="B62" s="106" t="s">
        <v>291</v>
      </c>
      <c r="C62" s="224" t="s">
        <v>96</v>
      </c>
      <c r="D62" s="225">
        <v>1</v>
      </c>
      <c r="E62" s="226">
        <f>9740/1000</f>
        <v>9.74</v>
      </c>
      <c r="F62" s="132">
        <f t="shared" si="26"/>
        <v>8.2542372881355934</v>
      </c>
      <c r="G62" s="143">
        <f>D62*E62</f>
        <v>9.74</v>
      </c>
      <c r="H62" s="92"/>
      <c r="I62" s="132"/>
      <c r="J62" s="132"/>
      <c r="K62" s="143"/>
      <c r="L62" s="141"/>
      <c r="M62" s="132"/>
      <c r="N62" s="132"/>
      <c r="O62" s="143"/>
      <c r="P62" s="141"/>
      <c r="Q62" s="132"/>
      <c r="R62" s="132"/>
      <c r="S62" s="143"/>
      <c r="T62" s="227">
        <f t="shared" si="25"/>
        <v>1</v>
      </c>
      <c r="U62" s="228"/>
      <c r="V62" s="132">
        <f t="shared" si="18"/>
        <v>8.2542372881355934</v>
      </c>
      <c r="W62" s="143">
        <f t="shared" si="19"/>
        <v>9.74</v>
      </c>
      <c r="X62" s="86"/>
    </row>
    <row r="63" spans="1:24" s="87" customFormat="1" ht="31.5" outlineLevel="1">
      <c r="A63" s="106"/>
      <c r="B63" s="106" t="s">
        <v>292</v>
      </c>
      <c r="C63" s="224" t="s">
        <v>97</v>
      </c>
      <c r="D63" s="225">
        <v>1</v>
      </c>
      <c r="E63" s="226">
        <f>24337.5/1000</f>
        <v>24.337499999999999</v>
      </c>
      <c r="F63" s="132">
        <f t="shared" si="26"/>
        <v>20.625</v>
      </c>
      <c r="G63" s="143">
        <f>D63*E63</f>
        <v>24.337499999999999</v>
      </c>
      <c r="H63" s="92"/>
      <c r="I63" s="132"/>
      <c r="J63" s="132"/>
      <c r="K63" s="143"/>
      <c r="L63" s="141"/>
      <c r="M63" s="132"/>
      <c r="N63" s="132"/>
      <c r="O63" s="143"/>
      <c r="P63" s="141"/>
      <c r="Q63" s="132"/>
      <c r="R63" s="132"/>
      <c r="S63" s="143"/>
      <c r="T63" s="227">
        <f t="shared" si="25"/>
        <v>1</v>
      </c>
      <c r="U63" s="228"/>
      <c r="V63" s="132">
        <f t="shared" si="18"/>
        <v>20.625</v>
      </c>
      <c r="W63" s="143">
        <f t="shared" si="19"/>
        <v>24.337499999999999</v>
      </c>
      <c r="X63" s="86"/>
    </row>
    <row r="64" spans="1:24" s="68" customFormat="1" ht="15.75">
      <c r="A64" s="219" t="s">
        <v>347</v>
      </c>
      <c r="B64" s="190" t="s">
        <v>262</v>
      </c>
      <c r="C64" s="229" t="s">
        <v>98</v>
      </c>
      <c r="D64" s="118">
        <f>D65</f>
        <v>1</v>
      </c>
      <c r="E64" s="192"/>
      <c r="F64" s="131">
        <f t="shared" si="26"/>
        <v>145.08474576271186</v>
      </c>
      <c r="G64" s="144">
        <f>G65</f>
        <v>171.2</v>
      </c>
      <c r="H64" s="193"/>
      <c r="I64" s="131"/>
      <c r="J64" s="131"/>
      <c r="K64" s="144"/>
      <c r="L64" s="194"/>
      <c r="M64" s="131"/>
      <c r="N64" s="131"/>
      <c r="O64" s="144"/>
      <c r="P64" s="194"/>
      <c r="Q64" s="131"/>
      <c r="R64" s="131"/>
      <c r="S64" s="144"/>
      <c r="T64" s="196">
        <f t="shared" si="25"/>
        <v>1</v>
      </c>
      <c r="U64" s="197"/>
      <c r="V64" s="131">
        <f t="shared" si="18"/>
        <v>145.08474576271186</v>
      </c>
      <c r="W64" s="144">
        <f t="shared" si="19"/>
        <v>171.2</v>
      </c>
      <c r="X64" s="65"/>
    </row>
    <row r="65" spans="1:24" s="87" customFormat="1" ht="15.75" outlineLevel="1">
      <c r="A65" s="106"/>
      <c r="B65" s="106" t="s">
        <v>293</v>
      </c>
      <c r="C65" s="224" t="s">
        <v>99</v>
      </c>
      <c r="D65" s="225">
        <v>1</v>
      </c>
      <c r="E65" s="226">
        <f>171200/1000</f>
        <v>171.2</v>
      </c>
      <c r="F65" s="132">
        <f t="shared" si="26"/>
        <v>145.08474576271186</v>
      </c>
      <c r="G65" s="143">
        <f>D65*E65</f>
        <v>171.2</v>
      </c>
      <c r="H65" s="92"/>
      <c r="I65" s="132"/>
      <c r="J65" s="132"/>
      <c r="K65" s="143"/>
      <c r="L65" s="141"/>
      <c r="M65" s="132"/>
      <c r="N65" s="132"/>
      <c r="O65" s="143"/>
      <c r="P65" s="141"/>
      <c r="Q65" s="132"/>
      <c r="R65" s="132"/>
      <c r="S65" s="143"/>
      <c r="T65" s="227">
        <f t="shared" si="25"/>
        <v>1</v>
      </c>
      <c r="U65" s="228"/>
      <c r="V65" s="132">
        <f t="shared" si="18"/>
        <v>145.08474576271186</v>
      </c>
      <c r="W65" s="143">
        <f t="shared" si="19"/>
        <v>171.2</v>
      </c>
      <c r="X65" s="86"/>
    </row>
    <row r="66" spans="1:24" s="68" customFormat="1" ht="15.75">
      <c r="A66" s="219" t="s">
        <v>348</v>
      </c>
      <c r="B66" s="190" t="s">
        <v>263</v>
      </c>
      <c r="C66" s="229" t="s">
        <v>100</v>
      </c>
      <c r="D66" s="118"/>
      <c r="E66" s="192"/>
      <c r="F66" s="131"/>
      <c r="G66" s="144"/>
      <c r="H66" s="193"/>
      <c r="I66" s="131"/>
      <c r="J66" s="131"/>
      <c r="K66" s="144"/>
      <c r="L66" s="196">
        <f>SUM(L67:L68)</f>
        <v>980</v>
      </c>
      <c r="M66" s="192"/>
      <c r="N66" s="131">
        <f>O66/1.18</f>
        <v>1836.5940813559323</v>
      </c>
      <c r="O66" s="144">
        <f>SUM(O67:O68)</f>
        <v>2167.181016</v>
      </c>
      <c r="P66" s="196"/>
      <c r="Q66" s="192"/>
      <c r="R66" s="131"/>
      <c r="S66" s="144"/>
      <c r="T66" s="196">
        <f t="shared" si="25"/>
        <v>980</v>
      </c>
      <c r="U66" s="197"/>
      <c r="V66" s="131">
        <f t="shared" si="18"/>
        <v>1836.5940813559323</v>
      </c>
      <c r="W66" s="144">
        <f t="shared" si="19"/>
        <v>2167.181016</v>
      </c>
      <c r="X66" s="65"/>
    </row>
    <row r="67" spans="1:24" s="87" customFormat="1" ht="15.75" outlineLevel="1">
      <c r="A67" s="106"/>
      <c r="B67" s="106" t="s">
        <v>294</v>
      </c>
      <c r="C67" s="224" t="s">
        <v>158</v>
      </c>
      <c r="D67" s="225"/>
      <c r="E67" s="226"/>
      <c r="F67" s="132"/>
      <c r="G67" s="143"/>
      <c r="H67" s="92"/>
      <c r="I67" s="132"/>
      <c r="J67" s="132"/>
      <c r="K67" s="143"/>
      <c r="L67" s="227">
        <v>490</v>
      </c>
      <c r="M67" s="226">
        <f>858.8528/1000</f>
        <v>0.85885279999999997</v>
      </c>
      <c r="N67" s="132">
        <f>O67/1.18</f>
        <v>356.6422644067797</v>
      </c>
      <c r="O67" s="143">
        <f>L67*M67</f>
        <v>420.837872</v>
      </c>
      <c r="P67" s="227"/>
      <c r="Q67" s="226"/>
      <c r="R67" s="132"/>
      <c r="S67" s="143"/>
      <c r="T67" s="227">
        <f t="shared" si="25"/>
        <v>490</v>
      </c>
      <c r="U67" s="228"/>
      <c r="V67" s="132">
        <f t="shared" si="18"/>
        <v>356.6422644067797</v>
      </c>
      <c r="W67" s="143">
        <f t="shared" si="19"/>
        <v>420.837872</v>
      </c>
      <c r="X67" s="86"/>
    </row>
    <row r="68" spans="1:24" s="87" customFormat="1" ht="15.75" outlineLevel="1">
      <c r="A68" s="106"/>
      <c r="B68" s="106" t="s">
        <v>295</v>
      </c>
      <c r="C68" s="224" t="s">
        <v>159</v>
      </c>
      <c r="D68" s="225"/>
      <c r="E68" s="226"/>
      <c r="F68" s="132"/>
      <c r="G68" s="143"/>
      <c r="H68" s="92"/>
      <c r="I68" s="132"/>
      <c r="J68" s="132"/>
      <c r="K68" s="143"/>
      <c r="L68" s="227">
        <v>490</v>
      </c>
      <c r="M68" s="226">
        <f>3563.9656/1000</f>
        <v>3.5639656</v>
      </c>
      <c r="N68" s="132">
        <f>O68/1.18</f>
        <v>1479.9518169491525</v>
      </c>
      <c r="O68" s="143">
        <f>L68*M68</f>
        <v>1746.3431439999999</v>
      </c>
      <c r="P68" s="227"/>
      <c r="Q68" s="226"/>
      <c r="R68" s="132"/>
      <c r="S68" s="143"/>
      <c r="T68" s="227">
        <f t="shared" si="25"/>
        <v>490</v>
      </c>
      <c r="U68" s="228"/>
      <c r="V68" s="132">
        <f t="shared" si="18"/>
        <v>1479.9518169491525</v>
      </c>
      <c r="W68" s="143">
        <f t="shared" si="19"/>
        <v>1746.3431439999999</v>
      </c>
      <c r="X68" s="86"/>
    </row>
    <row r="69" spans="1:24" s="74" customFormat="1" ht="15.75">
      <c r="A69" s="219" t="s">
        <v>349</v>
      </c>
      <c r="B69" s="190" t="s">
        <v>264</v>
      </c>
      <c r="C69" s="229" t="s">
        <v>142</v>
      </c>
      <c r="D69" s="118">
        <f>6</f>
        <v>6</v>
      </c>
      <c r="E69" s="192">
        <v>686.75166666666667</v>
      </c>
      <c r="F69" s="131">
        <f>G69/1.18</f>
        <v>706.85578423773075</v>
      </c>
      <c r="G69" s="144">
        <f>D69*E69*0.202423929416631</f>
        <v>834.08982540052227</v>
      </c>
      <c r="H69" s="193"/>
      <c r="I69" s="131"/>
      <c r="J69" s="131"/>
      <c r="K69" s="144"/>
      <c r="L69" s="193"/>
      <c r="M69" s="131"/>
      <c r="N69" s="131"/>
      <c r="O69" s="195"/>
      <c r="P69" s="194"/>
      <c r="Q69" s="131"/>
      <c r="R69" s="131"/>
      <c r="S69" s="144"/>
      <c r="T69" s="196">
        <f t="shared" ref="T69:T78" si="27">D69+H69+L69+P69</f>
        <v>6</v>
      </c>
      <c r="U69" s="197"/>
      <c r="V69" s="131">
        <f t="shared" ref="V69:V79" si="28">F69+J69+N69+R69</f>
        <v>706.85578423773075</v>
      </c>
      <c r="W69" s="144">
        <f t="shared" si="19"/>
        <v>834.08982540052227</v>
      </c>
      <c r="X69" s="73"/>
    </row>
    <row r="70" spans="1:24" s="74" customFormat="1" ht="15.75">
      <c r="A70" s="219" t="s">
        <v>350</v>
      </c>
      <c r="B70" s="190" t="s">
        <v>265</v>
      </c>
      <c r="C70" s="229" t="s">
        <v>143</v>
      </c>
      <c r="D70" s="118">
        <f>2</f>
        <v>2</v>
      </c>
      <c r="E70" s="192">
        <v>3967.4074999999998</v>
      </c>
      <c r="F70" s="131">
        <f>G70/1.18</f>
        <v>1361.1834165203602</v>
      </c>
      <c r="G70" s="144">
        <f>D70*E70*0.202423929416631</f>
        <v>1606.1964314940249</v>
      </c>
      <c r="H70" s="193"/>
      <c r="I70" s="131"/>
      <c r="J70" s="131"/>
      <c r="K70" s="144"/>
      <c r="L70" s="193"/>
      <c r="M70" s="131"/>
      <c r="N70" s="131"/>
      <c r="O70" s="195"/>
      <c r="P70" s="194"/>
      <c r="Q70" s="131"/>
      <c r="R70" s="131"/>
      <c r="S70" s="144"/>
      <c r="T70" s="196">
        <f t="shared" si="27"/>
        <v>2</v>
      </c>
      <c r="U70" s="197"/>
      <c r="V70" s="131">
        <f t="shared" si="28"/>
        <v>1361.1834165203602</v>
      </c>
      <c r="W70" s="144">
        <f t="shared" si="19"/>
        <v>1606.1964314940249</v>
      </c>
      <c r="X70" s="73"/>
    </row>
    <row r="71" spans="1:24" s="74" customFormat="1" ht="15.75">
      <c r="A71" s="219" t="s">
        <v>351</v>
      </c>
      <c r="B71" s="190" t="s">
        <v>266</v>
      </c>
      <c r="C71" s="229" t="s">
        <v>178</v>
      </c>
      <c r="D71" s="118"/>
      <c r="E71" s="192"/>
      <c r="F71" s="131"/>
      <c r="G71" s="144"/>
      <c r="H71" s="193">
        <f>4</f>
        <v>4</v>
      </c>
      <c r="I71" s="131">
        <v>2363</v>
      </c>
      <c r="J71" s="131">
        <f>K71/1.18</f>
        <v>1621.4499837677936</v>
      </c>
      <c r="K71" s="144">
        <f>H71*I71*0.202423929416631</f>
        <v>1913.3109808459963</v>
      </c>
      <c r="L71" s="193"/>
      <c r="M71" s="131"/>
      <c r="N71" s="131"/>
      <c r="O71" s="195"/>
      <c r="P71" s="194"/>
      <c r="Q71" s="131"/>
      <c r="R71" s="131"/>
      <c r="S71" s="144"/>
      <c r="T71" s="196">
        <f t="shared" si="27"/>
        <v>4</v>
      </c>
      <c r="U71" s="197"/>
      <c r="V71" s="131">
        <f t="shared" si="28"/>
        <v>1621.4499837677936</v>
      </c>
      <c r="W71" s="144">
        <f t="shared" si="19"/>
        <v>1913.3109808459963</v>
      </c>
      <c r="X71" s="73"/>
    </row>
    <row r="72" spans="1:24" s="74" customFormat="1" ht="15.75">
      <c r="A72" s="219" t="s">
        <v>352</v>
      </c>
      <c r="B72" s="190" t="s">
        <v>267</v>
      </c>
      <c r="C72" s="229" t="s">
        <v>144</v>
      </c>
      <c r="D72" s="118"/>
      <c r="E72" s="192"/>
      <c r="F72" s="131"/>
      <c r="G72" s="144"/>
      <c r="H72" s="193">
        <f>1</f>
        <v>1</v>
      </c>
      <c r="I72" s="131">
        <v>300</v>
      </c>
      <c r="J72" s="131">
        <f>K72/1.18</f>
        <v>51.463710868635005</v>
      </c>
      <c r="K72" s="144">
        <f>H72*I72*0.202423929416631</f>
        <v>60.727178824989302</v>
      </c>
      <c r="L72" s="193"/>
      <c r="M72" s="131"/>
      <c r="N72" s="131"/>
      <c r="O72" s="195"/>
      <c r="P72" s="194"/>
      <c r="Q72" s="131"/>
      <c r="R72" s="131"/>
      <c r="S72" s="144"/>
      <c r="T72" s="196">
        <f t="shared" si="27"/>
        <v>1</v>
      </c>
      <c r="U72" s="197"/>
      <c r="V72" s="131">
        <f t="shared" si="28"/>
        <v>51.463710868635005</v>
      </c>
      <c r="W72" s="144">
        <f t="shared" si="19"/>
        <v>60.727178824989302</v>
      </c>
      <c r="X72" s="73"/>
    </row>
    <row r="73" spans="1:24" s="74" customFormat="1" ht="15.75">
      <c r="A73" s="219" t="s">
        <v>353</v>
      </c>
      <c r="B73" s="190" t="s">
        <v>297</v>
      </c>
      <c r="C73" s="239" t="s">
        <v>145</v>
      </c>
      <c r="D73" s="118">
        <f>1</f>
        <v>1</v>
      </c>
      <c r="E73" s="192">
        <v>700</v>
      </c>
      <c r="F73" s="131">
        <f>G73/1.18</f>
        <v>120.08199202681502</v>
      </c>
      <c r="G73" s="144">
        <f>D73*E73*0.202423929416631</f>
        <v>141.69675059164172</v>
      </c>
      <c r="H73" s="234">
        <f>1</f>
        <v>1</v>
      </c>
      <c r="I73" s="210">
        <v>700</v>
      </c>
      <c r="J73" s="210">
        <f>K73/1.18</f>
        <v>120.08199202681502</v>
      </c>
      <c r="K73" s="211">
        <f>H73*I73*0.202423929416631</f>
        <v>141.69675059164172</v>
      </c>
      <c r="L73" s="234">
        <f>1</f>
        <v>1</v>
      </c>
      <c r="M73" s="210">
        <v>700</v>
      </c>
      <c r="N73" s="210">
        <f>O73/1.18</f>
        <v>120.08199202681502</v>
      </c>
      <c r="O73" s="235">
        <f>L73*M73*0.202423929416631</f>
        <v>141.69675059164172</v>
      </c>
      <c r="P73" s="236">
        <f>1</f>
        <v>1</v>
      </c>
      <c r="Q73" s="210">
        <v>700</v>
      </c>
      <c r="R73" s="210">
        <f>S73/1.18</f>
        <v>120.08199202681502</v>
      </c>
      <c r="S73" s="211">
        <f>P73*Q73*0.202423929416631</f>
        <v>141.69675059164172</v>
      </c>
      <c r="T73" s="237">
        <f t="shared" si="27"/>
        <v>4</v>
      </c>
      <c r="U73" s="238"/>
      <c r="V73" s="210">
        <f t="shared" si="28"/>
        <v>480.32796810726006</v>
      </c>
      <c r="W73" s="211">
        <f t="shared" si="19"/>
        <v>566.78700236656687</v>
      </c>
      <c r="X73" s="73"/>
    </row>
    <row r="74" spans="1:24" s="74" customFormat="1" ht="15.75">
      <c r="A74" s="219" t="s">
        <v>354</v>
      </c>
      <c r="B74" s="190" t="s">
        <v>298</v>
      </c>
      <c r="C74" s="229" t="s">
        <v>146</v>
      </c>
      <c r="D74" s="118">
        <f>D75+D76</f>
        <v>500</v>
      </c>
      <c r="E74" s="192"/>
      <c r="F74" s="131">
        <f>F75+F76</f>
        <v>72.872614589987165</v>
      </c>
      <c r="G74" s="144">
        <f>G75+G76</f>
        <v>72.872614589987165</v>
      </c>
      <c r="H74" s="193"/>
      <c r="I74" s="131"/>
      <c r="J74" s="131"/>
      <c r="K74" s="144"/>
      <c r="L74" s="193"/>
      <c r="M74" s="131"/>
      <c r="N74" s="131"/>
      <c r="O74" s="195"/>
      <c r="P74" s="194"/>
      <c r="Q74" s="131"/>
      <c r="R74" s="131"/>
      <c r="S74" s="144"/>
      <c r="T74" s="196">
        <f t="shared" si="27"/>
        <v>500</v>
      </c>
      <c r="U74" s="197"/>
      <c r="V74" s="131">
        <f t="shared" si="28"/>
        <v>72.872614589987165</v>
      </c>
      <c r="W74" s="144">
        <f t="shared" si="19"/>
        <v>72.872614589987165</v>
      </c>
      <c r="X74" s="73"/>
    </row>
    <row r="75" spans="1:24" s="84" customFormat="1" ht="15.75" outlineLevel="1">
      <c r="A75" s="106"/>
      <c r="B75" s="106" t="s">
        <v>300</v>
      </c>
      <c r="C75" s="224" t="s">
        <v>149</v>
      </c>
      <c r="D75" s="120">
        <f>150</f>
        <v>150</v>
      </c>
      <c r="E75" s="134">
        <v>1.8315999999999999</v>
      </c>
      <c r="F75" s="139">
        <f>G75</f>
        <v>55.613950367925206</v>
      </c>
      <c r="G75" s="146">
        <f>D75*E75*0.202423929416631</f>
        <v>55.613950367925206</v>
      </c>
      <c r="H75" s="126"/>
      <c r="I75" s="139"/>
      <c r="J75" s="139"/>
      <c r="K75" s="146"/>
      <c r="L75" s="126"/>
      <c r="M75" s="139"/>
      <c r="N75" s="139"/>
      <c r="O75" s="153"/>
      <c r="P75" s="142"/>
      <c r="Q75" s="139"/>
      <c r="R75" s="139"/>
      <c r="S75" s="146"/>
      <c r="T75" s="163">
        <f t="shared" si="27"/>
        <v>150</v>
      </c>
      <c r="U75" s="82"/>
      <c r="V75" s="139">
        <f t="shared" si="28"/>
        <v>55.613950367925206</v>
      </c>
      <c r="W75" s="146">
        <f t="shared" si="19"/>
        <v>55.613950367925206</v>
      </c>
      <c r="X75" s="83"/>
    </row>
    <row r="76" spans="1:24" s="84" customFormat="1" ht="15.75" outlineLevel="1">
      <c r="A76" s="106"/>
      <c r="B76" s="106" t="s">
        <v>301</v>
      </c>
      <c r="C76" s="224" t="s">
        <v>150</v>
      </c>
      <c r="D76" s="120">
        <f>350</f>
        <v>350</v>
      </c>
      <c r="E76" s="134">
        <v>0.24360000000000001</v>
      </c>
      <c r="F76" s="139">
        <f>G76</f>
        <v>17.258664222061959</v>
      </c>
      <c r="G76" s="146">
        <f>D76*E76*0.202423929416631</f>
        <v>17.258664222061959</v>
      </c>
      <c r="H76" s="126"/>
      <c r="I76" s="139"/>
      <c r="J76" s="139"/>
      <c r="K76" s="146"/>
      <c r="L76" s="126"/>
      <c r="M76" s="139"/>
      <c r="N76" s="139"/>
      <c r="O76" s="153"/>
      <c r="P76" s="142"/>
      <c r="Q76" s="139"/>
      <c r="R76" s="139"/>
      <c r="S76" s="146"/>
      <c r="T76" s="163">
        <f t="shared" si="27"/>
        <v>350</v>
      </c>
      <c r="U76" s="82"/>
      <c r="V76" s="139">
        <f t="shared" si="28"/>
        <v>17.258664222061959</v>
      </c>
      <c r="W76" s="146">
        <f t="shared" si="19"/>
        <v>17.258664222061959</v>
      </c>
      <c r="X76" s="83"/>
    </row>
    <row r="77" spans="1:24" s="74" customFormat="1" ht="47.25">
      <c r="A77" s="219" t="s">
        <v>355</v>
      </c>
      <c r="B77" s="190" t="s">
        <v>299</v>
      </c>
      <c r="C77" s="239" t="s">
        <v>147</v>
      </c>
      <c r="D77" s="118">
        <v>12</v>
      </c>
      <c r="E77" s="192">
        <f>295.34505/12</f>
        <v>24.612087500000001</v>
      </c>
      <c r="F77" s="131">
        <f>G77/1.18</f>
        <v>50.665174198941834</v>
      </c>
      <c r="G77" s="144">
        <f>D77*E77*0.202423929416631</f>
        <v>59.784905554751361</v>
      </c>
      <c r="H77" s="234"/>
      <c r="I77" s="210"/>
      <c r="J77" s="210"/>
      <c r="K77" s="211"/>
      <c r="L77" s="234"/>
      <c r="M77" s="210"/>
      <c r="N77" s="210"/>
      <c r="O77" s="235"/>
      <c r="P77" s="236"/>
      <c r="Q77" s="210"/>
      <c r="R77" s="210"/>
      <c r="S77" s="211"/>
      <c r="T77" s="237">
        <f t="shared" si="27"/>
        <v>12</v>
      </c>
      <c r="U77" s="238"/>
      <c r="V77" s="210">
        <f t="shared" si="28"/>
        <v>50.665174198941834</v>
      </c>
      <c r="W77" s="211">
        <f t="shared" si="19"/>
        <v>59.784905554751361</v>
      </c>
      <c r="X77" s="73"/>
    </row>
    <row r="78" spans="1:24" s="74" customFormat="1" ht="48" thickBot="1">
      <c r="A78" s="219" t="s">
        <v>356</v>
      </c>
      <c r="B78" s="190" t="s">
        <v>302</v>
      </c>
      <c r="C78" s="229" t="s">
        <v>148</v>
      </c>
      <c r="D78" s="118">
        <v>50</v>
      </c>
      <c r="E78" s="192">
        <f>231.96075/50</f>
        <v>4.6392150000000001</v>
      </c>
      <c r="F78" s="131">
        <f>G78/1.18</f>
        <v>39.791869902905766</v>
      </c>
      <c r="G78" s="144">
        <f>D78*E78*0.202423929416631</f>
        <v>46.954406485428798</v>
      </c>
      <c r="H78" s="193"/>
      <c r="I78" s="131"/>
      <c r="J78" s="131"/>
      <c r="K78" s="144"/>
      <c r="L78" s="193"/>
      <c r="M78" s="131"/>
      <c r="N78" s="131"/>
      <c r="O78" s="195"/>
      <c r="P78" s="194"/>
      <c r="Q78" s="131"/>
      <c r="R78" s="131"/>
      <c r="S78" s="144"/>
      <c r="T78" s="196">
        <f t="shared" si="27"/>
        <v>50</v>
      </c>
      <c r="U78" s="197"/>
      <c r="V78" s="131">
        <f t="shared" si="28"/>
        <v>39.791869902905766</v>
      </c>
      <c r="W78" s="144">
        <f t="shared" si="19"/>
        <v>46.954406485428798</v>
      </c>
      <c r="X78" s="73"/>
    </row>
    <row r="79" spans="1:24" s="174" customFormat="1" ht="19.5" customHeight="1" collapsed="1" thickBot="1">
      <c r="A79" s="78">
        <v>3</v>
      </c>
      <c r="B79" s="78">
        <v>3</v>
      </c>
      <c r="C79" s="79" t="s">
        <v>310</v>
      </c>
      <c r="D79" s="121"/>
      <c r="E79" s="135"/>
      <c r="F79" s="135">
        <f t="shared" ref="F79:G79" si="29">F80+F83+F86+F90+F91+F96+F97</f>
        <v>20422.402552400708</v>
      </c>
      <c r="G79" s="164">
        <f t="shared" si="29"/>
        <v>23918.435011832833</v>
      </c>
      <c r="H79" s="165"/>
      <c r="I79" s="135"/>
      <c r="J79" s="135">
        <f t="shared" ref="J79" si="30">J80+J83+J86+J90+J91+J96+J97</f>
        <v>9381.3559322033889</v>
      </c>
      <c r="K79" s="164">
        <f t="shared" ref="K79" si="31">K80+K83+K86+K90+K91+K96+K97</f>
        <v>11070</v>
      </c>
      <c r="L79" s="165"/>
      <c r="M79" s="135"/>
      <c r="N79" s="135">
        <f t="shared" ref="N79" si="32">N80+N83+N86+N90+N91+N96+N97</f>
        <v>2330.5084745762711</v>
      </c>
      <c r="O79" s="166">
        <f t="shared" ref="O79" si="33">O80+O83+O86+O90+O91+O96+O97</f>
        <v>2750</v>
      </c>
      <c r="P79" s="167"/>
      <c r="Q79" s="135"/>
      <c r="R79" s="135">
        <f t="shared" ref="R79" si="34">R80+R83+R86+R90+R91+R96+R97</f>
        <v>2118.6440677966102</v>
      </c>
      <c r="S79" s="164">
        <f t="shared" ref="S79" si="35">S80+S83+S86+S90+S91+S96+S97</f>
        <v>2500</v>
      </c>
      <c r="T79" s="167"/>
      <c r="U79" s="80"/>
      <c r="V79" s="135">
        <f t="shared" si="28"/>
        <v>34252.911026976981</v>
      </c>
      <c r="W79" s="164">
        <f t="shared" si="19"/>
        <v>40238.435011832829</v>
      </c>
      <c r="X79" s="175"/>
    </row>
    <row r="80" spans="1:24" s="68" customFormat="1" ht="31.5">
      <c r="A80" s="219" t="s">
        <v>357</v>
      </c>
      <c r="B80" s="190" t="s">
        <v>311</v>
      </c>
      <c r="C80" s="229" t="s">
        <v>135</v>
      </c>
      <c r="D80" s="118">
        <f>SUM(D81:D82)</f>
        <v>2</v>
      </c>
      <c r="E80" s="192"/>
      <c r="F80" s="131">
        <f>SUM(F81:F82)</f>
        <v>500</v>
      </c>
      <c r="G80" s="144">
        <f>SUM(G81:G82)</f>
        <v>500</v>
      </c>
      <c r="H80" s="193"/>
      <c r="I80" s="131"/>
      <c r="J80" s="131"/>
      <c r="K80" s="144"/>
      <c r="L80" s="194"/>
      <c r="M80" s="131"/>
      <c r="N80" s="131"/>
      <c r="O80" s="144"/>
      <c r="P80" s="194"/>
      <c r="Q80" s="131"/>
      <c r="R80" s="131"/>
      <c r="S80" s="144"/>
      <c r="T80" s="196">
        <f t="shared" si="25"/>
        <v>2</v>
      </c>
      <c r="U80" s="197"/>
      <c r="V80" s="131">
        <f t="shared" si="18"/>
        <v>500</v>
      </c>
      <c r="W80" s="144">
        <f t="shared" si="19"/>
        <v>500</v>
      </c>
      <c r="X80" s="65"/>
    </row>
    <row r="81" spans="1:24" s="88" customFormat="1" ht="15.75" outlineLevel="1">
      <c r="A81" s="106"/>
      <c r="B81" s="106" t="s">
        <v>312</v>
      </c>
      <c r="C81" s="224" t="s">
        <v>136</v>
      </c>
      <c r="D81" s="225">
        <v>1</v>
      </c>
      <c r="E81" s="226">
        <f>350000/1000</f>
        <v>350</v>
      </c>
      <c r="F81" s="132">
        <v>350</v>
      </c>
      <c r="G81" s="143">
        <f>D81*E81</f>
        <v>350</v>
      </c>
      <c r="H81" s="92"/>
      <c r="I81" s="132"/>
      <c r="J81" s="132"/>
      <c r="K81" s="143"/>
      <c r="L81" s="141"/>
      <c r="M81" s="132"/>
      <c r="N81" s="132"/>
      <c r="O81" s="143"/>
      <c r="P81" s="141"/>
      <c r="Q81" s="132"/>
      <c r="R81" s="132"/>
      <c r="S81" s="143"/>
      <c r="T81" s="227">
        <f t="shared" si="25"/>
        <v>1</v>
      </c>
      <c r="U81" s="228"/>
      <c r="V81" s="132">
        <f t="shared" si="18"/>
        <v>350</v>
      </c>
      <c r="W81" s="143">
        <f t="shared" si="19"/>
        <v>350</v>
      </c>
      <c r="X81" s="86"/>
    </row>
    <row r="82" spans="1:24" s="88" customFormat="1" ht="15.75" outlineLevel="1">
      <c r="A82" s="106"/>
      <c r="B82" s="106" t="s">
        <v>313</v>
      </c>
      <c r="C82" s="224" t="s">
        <v>137</v>
      </c>
      <c r="D82" s="225">
        <v>1</v>
      </c>
      <c r="E82" s="226">
        <f>150000/1000</f>
        <v>150</v>
      </c>
      <c r="F82" s="132">
        <v>150</v>
      </c>
      <c r="G82" s="143">
        <f>D82*E82</f>
        <v>150</v>
      </c>
      <c r="H82" s="92"/>
      <c r="I82" s="132"/>
      <c r="J82" s="132"/>
      <c r="K82" s="143"/>
      <c r="L82" s="141"/>
      <c r="M82" s="132"/>
      <c r="N82" s="132"/>
      <c r="O82" s="143"/>
      <c r="P82" s="141"/>
      <c r="Q82" s="132"/>
      <c r="R82" s="132"/>
      <c r="S82" s="143"/>
      <c r="T82" s="227">
        <f t="shared" si="25"/>
        <v>1</v>
      </c>
      <c r="U82" s="228"/>
      <c r="V82" s="132">
        <f t="shared" si="18"/>
        <v>150</v>
      </c>
      <c r="W82" s="143">
        <f t="shared" si="19"/>
        <v>150</v>
      </c>
      <c r="X82" s="86"/>
    </row>
    <row r="83" spans="1:24" s="69" customFormat="1" ht="47.25">
      <c r="A83" s="219" t="s">
        <v>358</v>
      </c>
      <c r="B83" s="190" t="s">
        <v>314</v>
      </c>
      <c r="C83" s="229" t="s">
        <v>139</v>
      </c>
      <c r="D83" s="118">
        <f>SUM(D84:D85)</f>
        <v>2</v>
      </c>
      <c r="E83" s="192"/>
      <c r="F83" s="131">
        <f>SUM(F84:F85)</f>
        <v>500</v>
      </c>
      <c r="G83" s="144">
        <f>SUM(G84:G85)</f>
        <v>500</v>
      </c>
      <c r="H83" s="193"/>
      <c r="I83" s="131"/>
      <c r="J83" s="131"/>
      <c r="K83" s="144"/>
      <c r="L83" s="194"/>
      <c r="M83" s="131"/>
      <c r="N83" s="131"/>
      <c r="O83" s="144"/>
      <c r="P83" s="194"/>
      <c r="Q83" s="131"/>
      <c r="R83" s="131"/>
      <c r="S83" s="144"/>
      <c r="T83" s="196">
        <f t="shared" si="25"/>
        <v>2</v>
      </c>
      <c r="U83" s="197"/>
      <c r="V83" s="131">
        <f t="shared" si="18"/>
        <v>500</v>
      </c>
      <c r="W83" s="144">
        <f t="shared" si="19"/>
        <v>500</v>
      </c>
      <c r="X83" s="65"/>
    </row>
    <row r="84" spans="1:24" s="88" customFormat="1" ht="15.75" outlineLevel="1">
      <c r="A84" s="106"/>
      <c r="B84" s="106" t="s">
        <v>315</v>
      </c>
      <c r="C84" s="224" t="s">
        <v>138</v>
      </c>
      <c r="D84" s="225">
        <v>1</v>
      </c>
      <c r="E84" s="226">
        <v>250</v>
      </c>
      <c r="F84" s="132">
        <v>250</v>
      </c>
      <c r="G84" s="143">
        <f>D84*E84</f>
        <v>250</v>
      </c>
      <c r="H84" s="92"/>
      <c r="I84" s="132"/>
      <c r="J84" s="132"/>
      <c r="K84" s="143"/>
      <c r="L84" s="141"/>
      <c r="M84" s="132"/>
      <c r="N84" s="132"/>
      <c r="O84" s="143"/>
      <c r="P84" s="141"/>
      <c r="Q84" s="132"/>
      <c r="R84" s="132"/>
      <c r="S84" s="143"/>
      <c r="T84" s="227">
        <f t="shared" si="25"/>
        <v>1</v>
      </c>
      <c r="U84" s="228"/>
      <c r="V84" s="132">
        <f t="shared" si="18"/>
        <v>250</v>
      </c>
      <c r="W84" s="143">
        <f t="shared" si="19"/>
        <v>250</v>
      </c>
      <c r="X84" s="86"/>
    </row>
    <row r="85" spans="1:24" s="88" customFormat="1" ht="15.75" outlineLevel="1">
      <c r="A85" s="106"/>
      <c r="B85" s="106" t="s">
        <v>316</v>
      </c>
      <c r="C85" s="224" t="s">
        <v>137</v>
      </c>
      <c r="D85" s="225">
        <v>1</v>
      </c>
      <c r="E85" s="226">
        <v>250</v>
      </c>
      <c r="F85" s="132">
        <v>250</v>
      </c>
      <c r="G85" s="143">
        <f>D85*E85</f>
        <v>250</v>
      </c>
      <c r="H85" s="92"/>
      <c r="I85" s="132"/>
      <c r="J85" s="132"/>
      <c r="K85" s="143"/>
      <c r="L85" s="141"/>
      <c r="M85" s="132"/>
      <c r="N85" s="132"/>
      <c r="O85" s="143"/>
      <c r="P85" s="141"/>
      <c r="Q85" s="132"/>
      <c r="R85" s="132"/>
      <c r="S85" s="143"/>
      <c r="T85" s="227">
        <f t="shared" si="25"/>
        <v>1</v>
      </c>
      <c r="U85" s="228"/>
      <c r="V85" s="132">
        <f t="shared" si="18"/>
        <v>250</v>
      </c>
      <c r="W85" s="143">
        <f t="shared" si="19"/>
        <v>250</v>
      </c>
      <c r="X85" s="86"/>
    </row>
    <row r="86" spans="1:24" s="69" customFormat="1" ht="31.5">
      <c r="A86" s="219" t="s">
        <v>359</v>
      </c>
      <c r="B86" s="190" t="s">
        <v>111</v>
      </c>
      <c r="C86" s="229" t="s">
        <v>130</v>
      </c>
      <c r="D86" s="118">
        <f>SUM(D87:D89)</f>
        <v>101.4912434748985</v>
      </c>
      <c r="E86" s="192"/>
      <c r="F86" s="131">
        <f>SUM(F87:F89)</f>
        <v>9647.8813559322043</v>
      </c>
      <c r="G86" s="144">
        <f>SUM(G87:G89)</f>
        <v>11384.5</v>
      </c>
      <c r="H86" s="193">
        <f>SUM(H87:H89)</f>
        <v>54.487848810981504</v>
      </c>
      <c r="I86" s="131"/>
      <c r="J86" s="131">
        <f>SUM(J87:J89)</f>
        <v>6860.1694915254229</v>
      </c>
      <c r="K86" s="144">
        <f>SUM(K87:K89)</f>
        <v>8094.9999999999991</v>
      </c>
      <c r="L86" s="194"/>
      <c r="M86" s="131"/>
      <c r="N86" s="131"/>
      <c r="O86" s="144"/>
      <c r="P86" s="194"/>
      <c r="Q86" s="131"/>
      <c r="R86" s="131"/>
      <c r="S86" s="144"/>
      <c r="T86" s="196">
        <f t="shared" si="25"/>
        <v>155.97909228588</v>
      </c>
      <c r="U86" s="197"/>
      <c r="V86" s="131">
        <f t="shared" si="18"/>
        <v>16508.050847457627</v>
      </c>
      <c r="W86" s="144">
        <f t="shared" si="19"/>
        <v>19479.5</v>
      </c>
      <c r="X86" s="65"/>
    </row>
    <row r="87" spans="1:24" s="88" customFormat="1" ht="15.75" outlineLevel="1">
      <c r="A87" s="106"/>
      <c r="B87" s="106" t="s">
        <v>317</v>
      </c>
      <c r="C87" s="224" t="s">
        <v>131</v>
      </c>
      <c r="D87" s="225">
        <v>100</v>
      </c>
      <c r="E87" s="226">
        <f>32*1.18</f>
        <v>37.76</v>
      </c>
      <c r="F87" s="132">
        <f t="shared" ref="F87:F89" si="36">G87/1.18</f>
        <v>3200</v>
      </c>
      <c r="G87" s="143">
        <f>D87*E87</f>
        <v>3776</v>
      </c>
      <c r="H87" s="92">
        <v>54</v>
      </c>
      <c r="I87" s="132">
        <f>32*1.18</f>
        <v>37.76</v>
      </c>
      <c r="J87" s="132">
        <f t="shared" ref="J87:J89" si="37">K87/1.18</f>
        <v>1728</v>
      </c>
      <c r="K87" s="143">
        <f>H87*I87</f>
        <v>2039.04</v>
      </c>
      <c r="L87" s="141"/>
      <c r="M87" s="132"/>
      <c r="N87" s="132"/>
      <c r="O87" s="143"/>
      <c r="P87" s="141"/>
      <c r="Q87" s="132"/>
      <c r="R87" s="132"/>
      <c r="S87" s="143"/>
      <c r="T87" s="227">
        <f t="shared" si="25"/>
        <v>154</v>
      </c>
      <c r="U87" s="228"/>
      <c r="V87" s="132">
        <f t="shared" si="18"/>
        <v>4928</v>
      </c>
      <c r="W87" s="143">
        <f t="shared" si="19"/>
        <v>5815.04</v>
      </c>
      <c r="X87" s="86"/>
    </row>
    <row r="88" spans="1:24" s="88" customFormat="1" ht="15.75" outlineLevel="1">
      <c r="A88" s="106"/>
      <c r="B88" s="106" t="s">
        <v>318</v>
      </c>
      <c r="C88" s="224" t="s">
        <v>132</v>
      </c>
      <c r="D88" s="225">
        <v>1</v>
      </c>
      <c r="E88" s="226">
        <f>1280*1.18</f>
        <v>1510.3999999999999</v>
      </c>
      <c r="F88" s="132">
        <f t="shared" si="36"/>
        <v>1280</v>
      </c>
      <c r="G88" s="143">
        <f t="shared" ref="G88:G89" si="38">D88*E88</f>
        <v>1510.3999999999999</v>
      </c>
      <c r="H88" s="92"/>
      <c r="I88" s="132"/>
      <c r="J88" s="132"/>
      <c r="K88" s="143"/>
      <c r="L88" s="141"/>
      <c r="M88" s="132"/>
      <c r="N88" s="132"/>
      <c r="O88" s="143"/>
      <c r="P88" s="141"/>
      <c r="Q88" s="132"/>
      <c r="R88" s="132"/>
      <c r="S88" s="143"/>
      <c r="T88" s="227">
        <f t="shared" si="25"/>
        <v>1</v>
      </c>
      <c r="U88" s="228"/>
      <c r="V88" s="132">
        <f t="shared" si="18"/>
        <v>1280</v>
      </c>
      <c r="W88" s="143">
        <f t="shared" si="19"/>
        <v>1510.3999999999999</v>
      </c>
      <c r="X88" s="86"/>
    </row>
    <row r="89" spans="1:24" s="88" customFormat="1" ht="15.75" outlineLevel="1">
      <c r="A89" s="106"/>
      <c r="B89" s="106" t="s">
        <v>319</v>
      </c>
      <c r="C89" s="224" t="s">
        <v>133</v>
      </c>
      <c r="D89" s="225">
        <v>0.49124347489849851</v>
      </c>
      <c r="E89" s="226">
        <f>10520*1.18</f>
        <v>12413.599999999999</v>
      </c>
      <c r="F89" s="132">
        <f t="shared" si="36"/>
        <v>5167.8813559322043</v>
      </c>
      <c r="G89" s="143">
        <f t="shared" si="38"/>
        <v>6098.1</v>
      </c>
      <c r="H89" s="92">
        <v>0.48784881098150418</v>
      </c>
      <c r="I89" s="132">
        <f>10520*1.18</f>
        <v>12413.599999999999</v>
      </c>
      <c r="J89" s="132">
        <f t="shared" si="37"/>
        <v>5132.1694915254229</v>
      </c>
      <c r="K89" s="143">
        <f t="shared" ref="K89" si="39">H89*I89</f>
        <v>6055.9599999999991</v>
      </c>
      <c r="L89" s="141"/>
      <c r="M89" s="132"/>
      <c r="N89" s="132"/>
      <c r="O89" s="143"/>
      <c r="P89" s="141"/>
      <c r="Q89" s="132"/>
      <c r="R89" s="132"/>
      <c r="S89" s="143"/>
      <c r="T89" s="227">
        <f t="shared" si="25"/>
        <v>0.97909228588000263</v>
      </c>
      <c r="U89" s="228"/>
      <c r="V89" s="132">
        <f t="shared" si="18"/>
        <v>10300.050847457627</v>
      </c>
      <c r="W89" s="143">
        <f t="shared" si="19"/>
        <v>12154.06</v>
      </c>
      <c r="X89" s="86"/>
    </row>
    <row r="90" spans="1:24" s="74" customFormat="1" ht="15.75">
      <c r="A90" s="219" t="s">
        <v>360</v>
      </c>
      <c r="B90" s="190" t="s">
        <v>112</v>
      </c>
      <c r="C90" s="202" t="s">
        <v>134</v>
      </c>
      <c r="D90" s="118">
        <v>1</v>
      </c>
      <c r="E90" s="192">
        <v>1200</v>
      </c>
      <c r="F90" s="131">
        <f>G90/1.18</f>
        <v>1016.949152542373</v>
      </c>
      <c r="G90" s="144">
        <f t="shared" ref="G90" si="40">D90*E90</f>
        <v>1200</v>
      </c>
      <c r="H90" s="193">
        <v>1</v>
      </c>
      <c r="I90" s="131">
        <v>475</v>
      </c>
      <c r="J90" s="131">
        <f>K90/1.18</f>
        <v>402.54237288135596</v>
      </c>
      <c r="K90" s="195">
        <f t="shared" ref="K90" si="41">H90*I90</f>
        <v>475</v>
      </c>
      <c r="L90" s="194">
        <v>1</v>
      </c>
      <c r="M90" s="131">
        <v>250</v>
      </c>
      <c r="N90" s="131">
        <f>O90/1.18</f>
        <v>211.86440677966104</v>
      </c>
      <c r="O90" s="144">
        <f t="shared" ref="O90" si="42">L90*M90</f>
        <v>250</v>
      </c>
      <c r="P90" s="193"/>
      <c r="Q90" s="131"/>
      <c r="R90" s="131"/>
      <c r="S90" s="144"/>
      <c r="T90" s="196">
        <f t="shared" ref="T90:T97" si="43">D90+H90+L90+P90</f>
        <v>3</v>
      </c>
      <c r="U90" s="197"/>
      <c r="V90" s="131">
        <f t="shared" ref="V90:V98" si="44">F90+J90+N90+R90</f>
        <v>1631.35593220339</v>
      </c>
      <c r="W90" s="144">
        <f t="shared" ref="W90:W98" si="45">G90+K90+O90+S90</f>
        <v>1925</v>
      </c>
      <c r="X90" s="73"/>
    </row>
    <row r="91" spans="1:24" s="74" customFormat="1" ht="15.75">
      <c r="A91" s="219" t="s">
        <v>361</v>
      </c>
      <c r="B91" s="95" t="s">
        <v>320</v>
      </c>
      <c r="C91" s="239" t="s">
        <v>387</v>
      </c>
      <c r="D91" s="118">
        <f>D92+D93+D94+D95</f>
        <v>9</v>
      </c>
      <c r="E91" s="192"/>
      <c r="F91" s="131">
        <f>F92+F93+F94+F95</f>
        <v>6355.9322033898297</v>
      </c>
      <c r="G91" s="144">
        <f>G92+G93+G94+G95</f>
        <v>7500</v>
      </c>
      <c r="H91" s="234">
        <f>H92+H93+H94+H95</f>
        <v>8</v>
      </c>
      <c r="I91" s="210"/>
      <c r="J91" s="210">
        <f>J92+J93+J94+J95</f>
        <v>2118.6440677966102</v>
      </c>
      <c r="K91" s="235">
        <f>K92+K93+K94+K95</f>
        <v>2500</v>
      </c>
      <c r="L91" s="236">
        <f>L92+L93+L94+L95</f>
        <v>8</v>
      </c>
      <c r="M91" s="210"/>
      <c r="N91" s="210">
        <f>N92+N93+N94+N95</f>
        <v>2118.6440677966102</v>
      </c>
      <c r="O91" s="211">
        <f>O92+O93+O94+O95</f>
        <v>2500</v>
      </c>
      <c r="P91" s="234">
        <f>P92+P93+P94+P95</f>
        <v>8</v>
      </c>
      <c r="Q91" s="210"/>
      <c r="R91" s="210">
        <f>R92+R93+R94+R95</f>
        <v>2118.6440677966102</v>
      </c>
      <c r="S91" s="235">
        <f>S92+S93+S94+S95</f>
        <v>2500</v>
      </c>
      <c r="T91" s="128">
        <f t="shared" si="43"/>
        <v>33</v>
      </c>
      <c r="U91" s="97"/>
      <c r="V91" s="149">
        <f t="shared" si="44"/>
        <v>12711.864406779659</v>
      </c>
      <c r="W91" s="150">
        <f t="shared" si="45"/>
        <v>15000</v>
      </c>
      <c r="X91" s="73"/>
    </row>
    <row r="92" spans="1:24" s="100" customFormat="1" ht="15.75" outlineLevel="1">
      <c r="A92" s="240"/>
      <c r="B92" s="240" t="s">
        <v>321</v>
      </c>
      <c r="C92" s="96" t="s">
        <v>167</v>
      </c>
      <c r="D92" s="119">
        <v>1</v>
      </c>
      <c r="E92" s="133">
        <v>1880.9766399999999</v>
      </c>
      <c r="F92" s="133">
        <f>G92/1.18</f>
        <v>1594.048</v>
      </c>
      <c r="G92" s="145">
        <v>1880.9766399999999</v>
      </c>
      <c r="H92" s="125">
        <v>1</v>
      </c>
      <c r="I92" s="138">
        <v>1410.7324800000001</v>
      </c>
      <c r="J92" s="151">
        <f>K92/1.18</f>
        <v>1195.5360000000001</v>
      </c>
      <c r="K92" s="152">
        <v>1410.7324800000001</v>
      </c>
      <c r="L92" s="129">
        <v>1</v>
      </c>
      <c r="M92" s="138">
        <v>1410.7324800000001</v>
      </c>
      <c r="N92" s="151">
        <f>O92/1.18</f>
        <v>1195.5360000000001</v>
      </c>
      <c r="O92" s="152">
        <v>1410.7324800000001</v>
      </c>
      <c r="P92" s="129">
        <v>1</v>
      </c>
      <c r="Q92" s="138">
        <v>1410.7324800000001</v>
      </c>
      <c r="R92" s="151">
        <f>S92/1.18</f>
        <v>1195.5360000000001</v>
      </c>
      <c r="S92" s="152">
        <v>1410.7324800000001</v>
      </c>
      <c r="T92" s="129">
        <f t="shared" si="43"/>
        <v>4</v>
      </c>
      <c r="U92" s="98"/>
      <c r="V92" s="151">
        <f t="shared" ref="V92:V95" si="46">F92+J92+N92+R92</f>
        <v>5180.6559999999999</v>
      </c>
      <c r="W92" s="152">
        <f t="shared" ref="W92:W95" si="47">G92+K92+O92+S92</f>
        <v>6113.1740800000007</v>
      </c>
      <c r="X92" s="99"/>
    </row>
    <row r="93" spans="1:24" s="100" customFormat="1" ht="15.75" outlineLevel="1">
      <c r="A93" s="240"/>
      <c r="B93" s="240" t="s">
        <v>322</v>
      </c>
      <c r="C93" s="96" t="s">
        <v>164</v>
      </c>
      <c r="D93" s="119">
        <v>1</v>
      </c>
      <c r="E93" s="133">
        <f>[7]Потребность!D23*1.18</f>
        <v>4543</v>
      </c>
      <c r="F93" s="133">
        <f t="shared" ref="F93:F95" si="48">G93/1.18</f>
        <v>3850</v>
      </c>
      <c r="G93" s="145">
        <f t="shared" ref="G93:G95" si="49">D93*E93</f>
        <v>4543</v>
      </c>
      <c r="H93" s="125">
        <v>1</v>
      </c>
      <c r="I93" s="138">
        <v>593.66751999999997</v>
      </c>
      <c r="J93" s="151">
        <f t="shared" ref="J93:J94" si="50">K93/1.18</f>
        <v>503.10806779661016</v>
      </c>
      <c r="K93" s="152">
        <f t="shared" ref="K93:K94" si="51">H93*I93</f>
        <v>593.66751999999997</v>
      </c>
      <c r="L93" s="129">
        <v>1</v>
      </c>
      <c r="M93" s="138">
        <v>593.66751999999997</v>
      </c>
      <c r="N93" s="151">
        <f t="shared" ref="N93:N94" si="52">O93/1.18</f>
        <v>503.10806779661016</v>
      </c>
      <c r="O93" s="152">
        <f t="shared" ref="O93:O94" si="53">L93*M93</f>
        <v>593.66751999999997</v>
      </c>
      <c r="P93" s="129">
        <v>1</v>
      </c>
      <c r="Q93" s="138">
        <v>593.66751999999997</v>
      </c>
      <c r="R93" s="151">
        <f t="shared" ref="R93:R94" si="54">S93/1.18</f>
        <v>503.10806779661016</v>
      </c>
      <c r="S93" s="152">
        <f t="shared" ref="S93:S94" si="55">P93*Q93</f>
        <v>593.66751999999997</v>
      </c>
      <c r="T93" s="129">
        <f t="shared" si="43"/>
        <v>4</v>
      </c>
      <c r="U93" s="98"/>
      <c r="V93" s="151">
        <f t="shared" si="46"/>
        <v>5359.3242033898305</v>
      </c>
      <c r="W93" s="152">
        <f t="shared" si="47"/>
        <v>6324.0025599999999</v>
      </c>
      <c r="X93" s="99"/>
    </row>
    <row r="94" spans="1:24" s="100" customFormat="1" ht="15.75" outlineLevel="1">
      <c r="A94" s="240"/>
      <c r="B94" s="240" t="s">
        <v>323</v>
      </c>
      <c r="C94" s="96" t="s">
        <v>165</v>
      </c>
      <c r="D94" s="119">
        <v>6</v>
      </c>
      <c r="E94" s="133">
        <f>[7]Потребность!D24*1.18</f>
        <v>82.6</v>
      </c>
      <c r="F94" s="133">
        <f t="shared" si="48"/>
        <v>420</v>
      </c>
      <c r="G94" s="145">
        <f t="shared" si="49"/>
        <v>495.59999999999997</v>
      </c>
      <c r="H94" s="125">
        <v>6</v>
      </c>
      <c r="I94" s="138">
        <f>[7]Потребность!H24*1.18</f>
        <v>82.6</v>
      </c>
      <c r="J94" s="151">
        <f t="shared" si="50"/>
        <v>420</v>
      </c>
      <c r="K94" s="152">
        <f t="shared" si="51"/>
        <v>495.59999999999997</v>
      </c>
      <c r="L94" s="129">
        <v>6</v>
      </c>
      <c r="M94" s="138">
        <f>[7]Потребность!L24*1.18</f>
        <v>82.6</v>
      </c>
      <c r="N94" s="151">
        <f t="shared" si="52"/>
        <v>420</v>
      </c>
      <c r="O94" s="152">
        <f t="shared" si="53"/>
        <v>495.59999999999997</v>
      </c>
      <c r="P94" s="129">
        <v>6</v>
      </c>
      <c r="Q94" s="138">
        <f>[7]Потребность!P24*1.18</f>
        <v>82.6</v>
      </c>
      <c r="R94" s="151">
        <f t="shared" si="54"/>
        <v>420</v>
      </c>
      <c r="S94" s="152">
        <f t="shared" si="55"/>
        <v>495.59999999999997</v>
      </c>
      <c r="T94" s="129">
        <f t="shared" si="43"/>
        <v>24</v>
      </c>
      <c r="U94" s="98"/>
      <c r="V94" s="151">
        <f t="shared" si="46"/>
        <v>1680</v>
      </c>
      <c r="W94" s="152">
        <f t="shared" si="47"/>
        <v>1982.3999999999999</v>
      </c>
      <c r="X94" s="99"/>
    </row>
    <row r="95" spans="1:24" s="100" customFormat="1" ht="15.75" outlineLevel="1">
      <c r="A95" s="273"/>
      <c r="B95" s="240" t="s">
        <v>324</v>
      </c>
      <c r="C95" s="96" t="s">
        <v>166</v>
      </c>
      <c r="D95" s="119">
        <v>1</v>
      </c>
      <c r="E95" s="133">
        <v>580.42335999999978</v>
      </c>
      <c r="F95" s="133">
        <f t="shared" si="48"/>
        <v>491.88420338983036</v>
      </c>
      <c r="G95" s="145">
        <f t="shared" si="49"/>
        <v>580.42335999999978</v>
      </c>
      <c r="H95" s="125"/>
      <c r="I95" s="138"/>
      <c r="J95" s="151"/>
      <c r="K95" s="152"/>
      <c r="L95" s="129"/>
      <c r="M95" s="138"/>
      <c r="N95" s="151"/>
      <c r="O95" s="152"/>
      <c r="P95" s="129"/>
      <c r="Q95" s="138"/>
      <c r="R95" s="151"/>
      <c r="S95" s="152"/>
      <c r="T95" s="129">
        <f t="shared" si="43"/>
        <v>1</v>
      </c>
      <c r="U95" s="98"/>
      <c r="V95" s="151">
        <f t="shared" si="46"/>
        <v>491.88420338983036</v>
      </c>
      <c r="W95" s="152">
        <f t="shared" si="47"/>
        <v>580.42335999999978</v>
      </c>
      <c r="X95" s="99"/>
    </row>
    <row r="96" spans="1:24" s="74" customFormat="1" ht="31.5">
      <c r="A96" s="219" t="s">
        <v>362</v>
      </c>
      <c r="B96" s="190" t="s">
        <v>325</v>
      </c>
      <c r="C96" s="229" t="s">
        <v>171</v>
      </c>
      <c r="D96" s="118">
        <v>4</v>
      </c>
      <c r="E96" s="192">
        <f>4000/4</f>
        <v>1000</v>
      </c>
      <c r="F96" s="131">
        <f>G96/1.18</f>
        <v>686.18281158180002</v>
      </c>
      <c r="G96" s="144">
        <f t="shared" ref="G96:G97" si="56">D96*E96*0.202423929416631</f>
        <v>809.69571766652405</v>
      </c>
      <c r="H96" s="193"/>
      <c r="I96" s="131"/>
      <c r="J96" s="131"/>
      <c r="K96" s="144"/>
      <c r="L96" s="193"/>
      <c r="M96" s="131"/>
      <c r="N96" s="131"/>
      <c r="O96" s="195"/>
      <c r="P96" s="194"/>
      <c r="Q96" s="131"/>
      <c r="R96" s="131"/>
      <c r="S96" s="144"/>
      <c r="T96" s="196">
        <f t="shared" si="43"/>
        <v>4</v>
      </c>
      <c r="U96" s="197"/>
      <c r="V96" s="131">
        <f t="shared" si="44"/>
        <v>686.18281158180002</v>
      </c>
      <c r="W96" s="144">
        <f t="shared" si="45"/>
        <v>809.69571766652405</v>
      </c>
      <c r="X96" s="73"/>
    </row>
    <row r="97" spans="1:24" s="74" customFormat="1" ht="16.5" thickBot="1">
      <c r="A97" s="274" t="s">
        <v>363</v>
      </c>
      <c r="B97" s="190" t="s">
        <v>326</v>
      </c>
      <c r="C97" s="229" t="s">
        <v>170</v>
      </c>
      <c r="D97" s="199">
        <f>1</f>
        <v>1</v>
      </c>
      <c r="E97" s="137">
        <v>10000</v>
      </c>
      <c r="F97" s="149">
        <f t="shared" ref="F97" si="57">G97/1.18</f>
        <v>1715.4570289545002</v>
      </c>
      <c r="G97" s="150">
        <f t="shared" si="56"/>
        <v>2024.2392941663102</v>
      </c>
      <c r="H97" s="193"/>
      <c r="I97" s="131"/>
      <c r="J97" s="131"/>
      <c r="K97" s="144"/>
      <c r="L97" s="193"/>
      <c r="M97" s="131"/>
      <c r="N97" s="131"/>
      <c r="O97" s="195"/>
      <c r="P97" s="194"/>
      <c r="Q97" s="131"/>
      <c r="R97" s="131"/>
      <c r="S97" s="144"/>
      <c r="T97" s="196">
        <f t="shared" si="43"/>
        <v>1</v>
      </c>
      <c r="U97" s="197"/>
      <c r="V97" s="131">
        <f t="shared" si="44"/>
        <v>1715.4570289545002</v>
      </c>
      <c r="W97" s="144">
        <f t="shared" si="45"/>
        <v>2024.2392941663102</v>
      </c>
      <c r="X97" s="73"/>
    </row>
    <row r="98" spans="1:24" ht="27" customHeight="1" thickBot="1">
      <c r="B98" s="287" t="s">
        <v>3</v>
      </c>
      <c r="C98" s="288"/>
      <c r="D98" s="122"/>
      <c r="E98" s="81"/>
      <c r="F98" s="140">
        <f t="shared" ref="F98:G98" si="58">F29+F79+F15</f>
        <v>63653.793658114744</v>
      </c>
      <c r="G98" s="147">
        <f t="shared" si="58"/>
        <v>74918.359445949187</v>
      </c>
      <c r="H98" s="127"/>
      <c r="I98" s="140"/>
      <c r="J98" s="140">
        <f t="shared" ref="J98:K98" si="59">J29+J79+J15</f>
        <v>48882.789003003301</v>
      </c>
      <c r="K98" s="147">
        <f t="shared" si="59"/>
        <v>57681.691023543899</v>
      </c>
      <c r="L98" s="130"/>
      <c r="M98" s="140"/>
      <c r="N98" s="140">
        <f t="shared" ref="N98:O98" si="60">N29+N79+N15</f>
        <v>28550.489632704783</v>
      </c>
      <c r="O98" s="147">
        <f t="shared" si="60"/>
        <v>33689.577766591639</v>
      </c>
      <c r="P98" s="130"/>
      <c r="Q98" s="140"/>
      <c r="R98" s="140">
        <f t="shared" ref="R98:S98" si="61">R29+R79+R15</f>
        <v>18720.081992026815</v>
      </c>
      <c r="S98" s="147">
        <f t="shared" si="61"/>
        <v>22089.69675059164</v>
      </c>
      <c r="T98" s="130"/>
      <c r="U98" s="61"/>
      <c r="V98" s="140">
        <f t="shared" si="44"/>
        <v>159807.15428584965</v>
      </c>
      <c r="W98" s="147">
        <f t="shared" si="45"/>
        <v>188379.32498667634</v>
      </c>
      <c r="X98" s="65"/>
    </row>
    <row r="99" spans="1:24">
      <c r="B99" s="23"/>
      <c r="C99" s="6"/>
      <c r="D99" s="6"/>
      <c r="E99" s="6"/>
      <c r="F99" s="6"/>
      <c r="G99" s="6"/>
      <c r="H99" s="6"/>
      <c r="I99" s="6"/>
      <c r="J99" s="6"/>
      <c r="K99" s="6"/>
      <c r="L99" s="6"/>
      <c r="M99" s="6"/>
      <c r="N99" s="6"/>
      <c r="O99" s="6"/>
      <c r="P99" s="6"/>
      <c r="Q99" s="6"/>
      <c r="R99" s="6"/>
      <c r="S99" s="6"/>
      <c r="T99" s="6"/>
      <c r="U99" s="6"/>
      <c r="V99" s="6"/>
      <c r="W99" s="6"/>
    </row>
    <row r="100" spans="1:24">
      <c r="B100" s="23"/>
      <c r="C100" s="6"/>
      <c r="D100" s="6"/>
      <c r="E100" s="6"/>
    </row>
    <row r="101" spans="1:24" s="24" customFormat="1" ht="20.25" customHeight="1">
      <c r="B101" s="11"/>
      <c r="C101" s="11"/>
      <c r="D101" s="11"/>
    </row>
    <row r="102" spans="1:24" s="24" customFormat="1" ht="23.25" customHeight="1">
      <c r="B102" s="11"/>
      <c r="C102" s="11"/>
      <c r="D102" s="11"/>
      <c r="H102" s="11"/>
      <c r="I102" s="11"/>
      <c r="J102" s="11"/>
      <c r="K102" s="11"/>
      <c r="L102" s="11"/>
      <c r="M102" s="11"/>
      <c r="N102" s="11"/>
      <c r="O102" s="11"/>
      <c r="P102" s="11"/>
      <c r="Q102" s="11"/>
      <c r="R102" s="11"/>
      <c r="S102" s="11"/>
      <c r="T102" s="11"/>
      <c r="W102" s="11"/>
    </row>
    <row r="103" spans="1:24" s="54" customFormat="1" ht="35.1" customHeight="1">
      <c r="L103" s="297" t="s">
        <v>49</v>
      </c>
      <c r="M103" s="297"/>
      <c r="N103" s="297"/>
      <c r="T103" s="298" t="s">
        <v>50</v>
      </c>
      <c r="U103" s="298"/>
      <c r="V103" s="298"/>
    </row>
    <row r="104" spans="1:24" s="6" customFormat="1" ht="15" customHeight="1">
      <c r="L104" s="299" t="s">
        <v>52</v>
      </c>
      <c r="M104" s="299"/>
      <c r="N104" s="299"/>
      <c r="T104" s="296" t="s">
        <v>53</v>
      </c>
      <c r="U104" s="296"/>
      <c r="V104" s="296"/>
    </row>
    <row r="105" spans="1:24" s="6" customFormat="1">
      <c r="B105" s="23"/>
      <c r="L105" s="296" t="s">
        <v>54</v>
      </c>
      <c r="M105" s="296"/>
      <c r="N105" s="296"/>
    </row>
    <row r="111" spans="1:24" ht="31.5">
      <c r="D111" s="116"/>
    </row>
  </sheetData>
  <mergeCells count="41">
    <mergeCell ref="L105:N105"/>
    <mergeCell ref="R11:R14"/>
    <mergeCell ref="S11:S14"/>
    <mergeCell ref="L103:N103"/>
    <mergeCell ref="T103:V103"/>
    <mergeCell ref="L104:N104"/>
    <mergeCell ref="T104:V104"/>
    <mergeCell ref="N2:V2"/>
    <mergeCell ref="N3:V3"/>
    <mergeCell ref="N4:V4"/>
    <mergeCell ref="N5:V5"/>
    <mergeCell ref="U6:V6"/>
    <mergeCell ref="B7:V7"/>
    <mergeCell ref="B10:B14"/>
    <mergeCell ref="C10:C14"/>
    <mergeCell ref="D11:D14"/>
    <mergeCell ref="E11:E14"/>
    <mergeCell ref="F11:F14"/>
    <mergeCell ref="T11:T14"/>
    <mergeCell ref="U11:U14"/>
    <mergeCell ref="V11:V14"/>
    <mergeCell ref="M11:M14"/>
    <mergeCell ref="N11:N14"/>
    <mergeCell ref="E8:I8"/>
    <mergeCell ref="T10:W10"/>
    <mergeCell ref="D10:G10"/>
    <mergeCell ref="H10:K10"/>
    <mergeCell ref="O11:O14"/>
    <mergeCell ref="B98:C98"/>
    <mergeCell ref="H11:H14"/>
    <mergeCell ref="I11:I14"/>
    <mergeCell ref="J11:J14"/>
    <mergeCell ref="L11:L14"/>
    <mergeCell ref="G11:G14"/>
    <mergeCell ref="K11:K14"/>
    <mergeCell ref="A10:A14"/>
    <mergeCell ref="W11:W14"/>
    <mergeCell ref="L10:O10"/>
    <mergeCell ref="P10:S10"/>
    <mergeCell ref="P11:P14"/>
    <mergeCell ref="Q11:Q14"/>
  </mergeCells>
  <dataValidations count="1">
    <dataValidation type="textLength" operator="lessThanOrEqual" allowBlank="1" showInputMessage="1" showErrorMessage="1" errorTitle="Ошибка" error="Допускается ввод не более 900 символов!" sqref="IT29 SP29 ACL29 AMH29 AWD29 BFZ29 BPV29 BZR29 CJN29 CTJ29 DDF29 DNB29 DWX29 EGT29 EQP29 FAL29 FKH29 FUD29 GDZ29 GNV29 GXR29 HHN29 HRJ29 IBF29 ILB29 IUX29 JET29 JOP29 JYL29 KIH29 KSD29 LBZ29 LLV29 LVR29 MFN29 MPJ29 MZF29 NJB29 NSX29 OCT29 OMP29 OWL29 PGH29 PQD29 PZZ29 QJV29 QTR29 RDN29 RNJ29 RXF29 SHB29 SQX29 TAT29 TKP29 TUL29 UEH29 UOD29 UXZ29 VHV29 VRR29 WBN29 WLJ29 WVF29 IT65560 SP65560 ACL65560 AMH65560 AWD65560 BFZ65560 BPV65560 BZR65560 CJN65560 CTJ65560 DDF65560 DNB65560 DWX65560 EGT65560 EQP65560 FAL65560 FKH65560 FUD65560 GDZ65560 GNV65560 GXR65560 HHN65560 HRJ65560 IBF65560 ILB65560 IUX65560 JET65560 JOP65560 JYL65560 KIH65560 KSD65560 LBZ65560 LLV65560 LVR65560 MFN65560 MPJ65560 MZF65560 NJB65560 NSX65560 OCT65560 OMP65560 OWL65560 PGH65560 PQD65560 PZZ65560 QJV65560 QTR65560 RDN65560 RNJ65560 RXF65560 SHB65560 SQX65560 TAT65560 TKP65560 TUL65560 UEH65560 UOD65560 UXZ65560 VHV65560 VRR65560 WBN65560 WLJ65560 WVF65560 IT131096 SP131096 ACL131096 AMH131096 AWD131096 BFZ131096 BPV131096 BZR131096 CJN131096 CTJ131096 DDF131096 DNB131096 DWX131096 EGT131096 EQP131096 FAL131096 FKH131096 FUD131096 GDZ131096 GNV131096 GXR131096 HHN131096 HRJ131096 IBF131096 ILB131096 IUX131096 JET131096 JOP131096 JYL131096 KIH131096 KSD131096 LBZ131096 LLV131096 LVR131096 MFN131096 MPJ131096 MZF131096 NJB131096 NSX131096 OCT131096 OMP131096 OWL131096 PGH131096 PQD131096 PZZ131096 QJV131096 QTR131096 RDN131096 RNJ131096 RXF131096 SHB131096 SQX131096 TAT131096 TKP131096 TUL131096 UEH131096 UOD131096 UXZ131096 VHV131096 VRR131096 WBN131096 WLJ131096 WVF131096 IT196632 SP196632 ACL196632 AMH196632 AWD196632 BFZ196632 BPV196632 BZR196632 CJN196632 CTJ196632 DDF196632 DNB196632 DWX196632 EGT196632 EQP196632 FAL196632 FKH196632 FUD196632 GDZ196632 GNV196632 GXR196632 HHN196632 HRJ196632 IBF196632 ILB196632 IUX196632 JET196632 JOP196632 JYL196632 KIH196632 KSD196632 LBZ196632 LLV196632 LVR196632 MFN196632 MPJ196632 MZF196632 NJB196632 NSX196632 OCT196632 OMP196632 OWL196632 PGH196632 PQD196632 PZZ196632 QJV196632 QTR196632 RDN196632 RNJ196632 RXF196632 SHB196632 SQX196632 TAT196632 TKP196632 TUL196632 UEH196632 UOD196632 UXZ196632 VHV196632 VRR196632 WBN196632 WLJ196632 WVF196632 IT262168 SP262168 ACL262168 AMH262168 AWD262168 BFZ262168 BPV262168 BZR262168 CJN262168 CTJ262168 DDF262168 DNB262168 DWX262168 EGT262168 EQP262168 FAL262168 FKH262168 FUD262168 GDZ262168 GNV262168 GXR262168 HHN262168 HRJ262168 IBF262168 ILB262168 IUX262168 JET262168 JOP262168 JYL262168 KIH262168 KSD262168 LBZ262168 LLV262168 LVR262168 MFN262168 MPJ262168 MZF262168 NJB262168 NSX262168 OCT262168 OMP262168 OWL262168 PGH262168 PQD262168 PZZ262168 QJV262168 QTR262168 RDN262168 RNJ262168 RXF262168 SHB262168 SQX262168 TAT262168 TKP262168 TUL262168 UEH262168 UOD262168 UXZ262168 VHV262168 VRR262168 WBN262168 WLJ262168 WVF262168 IT327704 SP327704 ACL327704 AMH327704 AWD327704 BFZ327704 BPV327704 BZR327704 CJN327704 CTJ327704 DDF327704 DNB327704 DWX327704 EGT327704 EQP327704 FAL327704 FKH327704 FUD327704 GDZ327704 GNV327704 GXR327704 HHN327704 HRJ327704 IBF327704 ILB327704 IUX327704 JET327704 JOP327704 JYL327704 KIH327704 KSD327704 LBZ327704 LLV327704 LVR327704 MFN327704 MPJ327704 MZF327704 NJB327704 NSX327704 OCT327704 OMP327704 OWL327704 PGH327704 PQD327704 PZZ327704 QJV327704 QTR327704 RDN327704 RNJ327704 RXF327704 SHB327704 SQX327704 TAT327704 TKP327704 TUL327704 UEH327704 UOD327704 UXZ327704 VHV327704 VRR327704 WBN327704 WLJ327704 WVF327704 IT393240 SP393240 ACL393240 AMH393240 AWD393240 BFZ393240 BPV393240 BZR393240 CJN393240 CTJ393240 DDF393240 DNB393240 DWX393240 EGT393240 EQP393240 FAL393240 FKH393240 FUD393240 GDZ393240 GNV393240 GXR393240 HHN393240 HRJ393240 IBF393240 ILB393240 IUX393240 JET393240 JOP393240 JYL393240 KIH393240 KSD393240 LBZ393240 LLV393240 LVR393240 MFN393240 MPJ393240 MZF393240 NJB393240 NSX393240 OCT393240 OMP393240 OWL393240 PGH393240 PQD393240 PZZ393240 QJV393240 QTR393240 RDN393240 RNJ393240 RXF393240 SHB393240 SQX393240 TAT393240 TKP393240 TUL393240 UEH393240 UOD393240 UXZ393240 VHV393240 VRR393240 WBN393240 WLJ393240 WVF393240 IT458776 SP458776 ACL458776 AMH458776 AWD458776 BFZ458776 BPV458776 BZR458776 CJN458776 CTJ458776 DDF458776 DNB458776 DWX458776 EGT458776 EQP458776 FAL458776 FKH458776 FUD458776 GDZ458776 GNV458776 GXR458776 HHN458776 HRJ458776 IBF458776 ILB458776 IUX458776 JET458776 JOP458776 JYL458776 KIH458776 KSD458776 LBZ458776 LLV458776 LVR458776 MFN458776 MPJ458776 MZF458776 NJB458776 NSX458776 OCT458776 OMP458776 OWL458776 PGH458776 PQD458776 PZZ458776 QJV458776 QTR458776 RDN458776 RNJ458776 RXF458776 SHB458776 SQX458776 TAT458776 TKP458776 TUL458776 UEH458776 UOD458776 UXZ458776 VHV458776 VRR458776 WBN458776 WLJ458776 WVF458776 IT524312 SP524312 ACL524312 AMH524312 AWD524312 BFZ524312 BPV524312 BZR524312 CJN524312 CTJ524312 DDF524312 DNB524312 DWX524312 EGT524312 EQP524312 FAL524312 FKH524312 FUD524312 GDZ524312 GNV524312 GXR524312 HHN524312 HRJ524312 IBF524312 ILB524312 IUX524312 JET524312 JOP524312 JYL524312 KIH524312 KSD524312 LBZ524312 LLV524312 LVR524312 MFN524312 MPJ524312 MZF524312 NJB524312 NSX524312 OCT524312 OMP524312 OWL524312 PGH524312 PQD524312 PZZ524312 QJV524312 QTR524312 RDN524312 RNJ524312 RXF524312 SHB524312 SQX524312 TAT524312 TKP524312 TUL524312 UEH524312 UOD524312 UXZ524312 VHV524312 VRR524312 WBN524312 WLJ524312 WVF524312 IT589848 SP589848 ACL589848 AMH589848 AWD589848 BFZ589848 BPV589848 BZR589848 CJN589848 CTJ589848 DDF589848 DNB589848 DWX589848 EGT589848 EQP589848 FAL589848 FKH589848 FUD589848 GDZ589848 GNV589848 GXR589848 HHN589848 HRJ589848 IBF589848 ILB589848 IUX589848 JET589848 JOP589848 JYL589848 KIH589848 KSD589848 LBZ589848 LLV589848 LVR589848 MFN589848 MPJ589848 MZF589848 NJB589848 NSX589848 OCT589848 OMP589848 OWL589848 PGH589848 PQD589848 PZZ589848 QJV589848 QTR589848 RDN589848 RNJ589848 RXF589848 SHB589848 SQX589848 TAT589848 TKP589848 TUL589848 UEH589848 UOD589848 UXZ589848 VHV589848 VRR589848 WBN589848 WLJ589848 WVF589848 IT655384 SP655384 ACL655384 AMH655384 AWD655384 BFZ655384 BPV655384 BZR655384 CJN655384 CTJ655384 DDF655384 DNB655384 DWX655384 EGT655384 EQP655384 FAL655384 FKH655384 FUD655384 GDZ655384 GNV655384 GXR655384 HHN655384 HRJ655384 IBF655384 ILB655384 IUX655384 JET655384 JOP655384 JYL655384 KIH655384 KSD655384 LBZ655384 LLV655384 LVR655384 MFN655384 MPJ655384 MZF655384 NJB655384 NSX655384 OCT655384 OMP655384 OWL655384 PGH655384 PQD655384 PZZ655384 QJV655384 QTR655384 RDN655384 RNJ655384 RXF655384 SHB655384 SQX655384 TAT655384 TKP655384 TUL655384 UEH655384 UOD655384 UXZ655384 VHV655384 VRR655384 WBN655384 WLJ655384 WVF655384 IT720920 SP720920 ACL720920 AMH720920 AWD720920 BFZ720920 BPV720920 BZR720920 CJN720920 CTJ720920 DDF720920 DNB720920 DWX720920 EGT720920 EQP720920 FAL720920 FKH720920 FUD720920 GDZ720920 GNV720920 GXR720920 HHN720920 HRJ720920 IBF720920 ILB720920 IUX720920 JET720920 JOP720920 JYL720920 KIH720920 KSD720920 LBZ720920 LLV720920 LVR720920 MFN720920 MPJ720920 MZF720920 NJB720920 NSX720920 OCT720920 OMP720920 OWL720920 PGH720920 PQD720920 PZZ720920 QJV720920 QTR720920 RDN720920 RNJ720920 RXF720920 SHB720920 SQX720920 TAT720920 TKP720920 TUL720920 UEH720920 UOD720920 UXZ720920 VHV720920 VRR720920 WBN720920 WLJ720920 WVF720920 IT786456 SP786456 ACL786456 AMH786456 AWD786456 BFZ786456 BPV786456 BZR786456 CJN786456 CTJ786456 DDF786456 DNB786456 DWX786456 EGT786456 EQP786456 FAL786456 FKH786456 FUD786456 GDZ786456 GNV786456 GXR786456 HHN786456 HRJ786456 IBF786456 ILB786456 IUX786456 JET786456 JOP786456 JYL786456 KIH786456 KSD786456 LBZ786456 LLV786456 LVR786456 MFN786456 MPJ786456 MZF786456 NJB786456 NSX786456 OCT786456 OMP786456 OWL786456 PGH786456 PQD786456 PZZ786456 QJV786456 QTR786456 RDN786456 RNJ786456 RXF786456 SHB786456 SQX786456 TAT786456 TKP786456 TUL786456 UEH786456 UOD786456 UXZ786456 VHV786456 VRR786456 WBN786456 WLJ786456 WVF786456 IT851992 SP851992 ACL851992 AMH851992 AWD851992 BFZ851992 BPV851992 BZR851992 CJN851992 CTJ851992 DDF851992 DNB851992 DWX851992 EGT851992 EQP851992 FAL851992 FKH851992 FUD851992 GDZ851992 GNV851992 GXR851992 HHN851992 HRJ851992 IBF851992 ILB851992 IUX851992 JET851992 JOP851992 JYL851992 KIH851992 KSD851992 LBZ851992 LLV851992 LVR851992 MFN851992 MPJ851992 MZF851992 NJB851992 NSX851992 OCT851992 OMP851992 OWL851992 PGH851992 PQD851992 PZZ851992 QJV851992 QTR851992 RDN851992 RNJ851992 RXF851992 SHB851992 SQX851992 TAT851992 TKP851992 TUL851992 UEH851992 UOD851992 UXZ851992 VHV851992 VRR851992 WBN851992 WLJ851992 WVF851992 IT917528 SP917528 ACL917528 AMH917528 AWD917528 BFZ917528 BPV917528 BZR917528 CJN917528 CTJ917528 DDF917528 DNB917528 DWX917528 EGT917528 EQP917528 FAL917528 FKH917528 FUD917528 GDZ917528 GNV917528 GXR917528 HHN917528 HRJ917528 IBF917528 ILB917528 IUX917528 JET917528 JOP917528 JYL917528 KIH917528 KSD917528 LBZ917528 LLV917528 LVR917528 MFN917528 MPJ917528 MZF917528 NJB917528 NSX917528 OCT917528 OMP917528 OWL917528 PGH917528 PQD917528 PZZ917528 QJV917528 QTR917528 RDN917528 RNJ917528 RXF917528 SHB917528 SQX917528 TAT917528 TKP917528 TUL917528 UEH917528 UOD917528 UXZ917528 VHV917528 VRR917528 WBN917528 WLJ917528 WVF917528 IT983064 SP983064 ACL983064 AMH983064 AWD983064 BFZ983064 BPV983064 BZR983064 CJN983064 CTJ983064 DDF983064 DNB983064 DWX983064 EGT983064 EQP983064 FAL983064 FKH983064 FUD983064 GDZ983064 GNV983064 GXR983064 HHN983064 HRJ983064 IBF983064 ILB983064 IUX983064 JET983064 JOP983064 JYL983064 KIH983064 KSD983064 LBZ983064 LLV983064 LVR983064 MFN983064 MPJ983064 MZF983064 NJB983064 NSX983064 OCT983064 OMP983064 OWL983064 PGH983064 PQD983064 PZZ983064 QJV983064 QTR983064 RDN983064 RNJ983064 RXF983064 SHB983064 SQX983064 TAT983064 TKP983064 TUL983064 UEH983064 UOD983064 UXZ983064 VHV983064 VRR983064 WBN983064 WLJ983064 WVF983064 IT65577:IT65584 SP65577:SP65584 ACL65577:ACL65584 AMH65577:AMH65584 AWD65577:AWD65584 BFZ65577:BFZ65584 BPV65577:BPV65584 BZR65577:BZR65584 CJN65577:CJN65584 CTJ65577:CTJ65584 DDF65577:DDF65584 DNB65577:DNB65584 DWX65577:DWX65584 EGT65577:EGT65584 EQP65577:EQP65584 FAL65577:FAL65584 FKH65577:FKH65584 FUD65577:FUD65584 GDZ65577:GDZ65584 GNV65577:GNV65584 GXR65577:GXR65584 HHN65577:HHN65584 HRJ65577:HRJ65584 IBF65577:IBF65584 ILB65577:ILB65584 IUX65577:IUX65584 JET65577:JET65584 JOP65577:JOP65584 JYL65577:JYL65584 KIH65577:KIH65584 KSD65577:KSD65584 LBZ65577:LBZ65584 LLV65577:LLV65584 LVR65577:LVR65584 MFN65577:MFN65584 MPJ65577:MPJ65584 MZF65577:MZF65584 NJB65577:NJB65584 NSX65577:NSX65584 OCT65577:OCT65584 OMP65577:OMP65584 OWL65577:OWL65584 PGH65577:PGH65584 PQD65577:PQD65584 PZZ65577:PZZ65584 QJV65577:QJV65584 QTR65577:QTR65584 RDN65577:RDN65584 RNJ65577:RNJ65584 RXF65577:RXF65584 SHB65577:SHB65584 SQX65577:SQX65584 TAT65577:TAT65584 TKP65577:TKP65584 TUL65577:TUL65584 UEH65577:UEH65584 UOD65577:UOD65584 UXZ65577:UXZ65584 VHV65577:VHV65584 VRR65577:VRR65584 WBN65577:WBN65584 WLJ65577:WLJ65584 WVF65577:WVF65584 IT131113:IT131120 SP131113:SP131120 ACL131113:ACL131120 AMH131113:AMH131120 AWD131113:AWD131120 BFZ131113:BFZ131120 BPV131113:BPV131120 BZR131113:BZR131120 CJN131113:CJN131120 CTJ131113:CTJ131120 DDF131113:DDF131120 DNB131113:DNB131120 DWX131113:DWX131120 EGT131113:EGT131120 EQP131113:EQP131120 FAL131113:FAL131120 FKH131113:FKH131120 FUD131113:FUD131120 GDZ131113:GDZ131120 GNV131113:GNV131120 GXR131113:GXR131120 HHN131113:HHN131120 HRJ131113:HRJ131120 IBF131113:IBF131120 ILB131113:ILB131120 IUX131113:IUX131120 JET131113:JET131120 JOP131113:JOP131120 JYL131113:JYL131120 KIH131113:KIH131120 KSD131113:KSD131120 LBZ131113:LBZ131120 LLV131113:LLV131120 LVR131113:LVR131120 MFN131113:MFN131120 MPJ131113:MPJ131120 MZF131113:MZF131120 NJB131113:NJB131120 NSX131113:NSX131120 OCT131113:OCT131120 OMP131113:OMP131120 OWL131113:OWL131120 PGH131113:PGH131120 PQD131113:PQD131120 PZZ131113:PZZ131120 QJV131113:QJV131120 QTR131113:QTR131120 RDN131113:RDN131120 RNJ131113:RNJ131120 RXF131113:RXF131120 SHB131113:SHB131120 SQX131113:SQX131120 TAT131113:TAT131120 TKP131113:TKP131120 TUL131113:TUL131120 UEH131113:UEH131120 UOD131113:UOD131120 UXZ131113:UXZ131120 VHV131113:VHV131120 VRR131113:VRR131120 WBN131113:WBN131120 WLJ131113:WLJ131120 WVF131113:WVF131120 IT196649:IT196656 SP196649:SP196656 ACL196649:ACL196656 AMH196649:AMH196656 AWD196649:AWD196656 BFZ196649:BFZ196656 BPV196649:BPV196656 BZR196649:BZR196656 CJN196649:CJN196656 CTJ196649:CTJ196656 DDF196649:DDF196656 DNB196649:DNB196656 DWX196649:DWX196656 EGT196649:EGT196656 EQP196649:EQP196656 FAL196649:FAL196656 FKH196649:FKH196656 FUD196649:FUD196656 GDZ196649:GDZ196656 GNV196649:GNV196656 GXR196649:GXR196656 HHN196649:HHN196656 HRJ196649:HRJ196656 IBF196649:IBF196656 ILB196649:ILB196656 IUX196649:IUX196656 JET196649:JET196656 JOP196649:JOP196656 JYL196649:JYL196656 KIH196649:KIH196656 KSD196649:KSD196656 LBZ196649:LBZ196656 LLV196649:LLV196656 LVR196649:LVR196656 MFN196649:MFN196656 MPJ196649:MPJ196656 MZF196649:MZF196656 NJB196649:NJB196656 NSX196649:NSX196656 OCT196649:OCT196656 OMP196649:OMP196656 OWL196649:OWL196656 PGH196649:PGH196656 PQD196649:PQD196656 PZZ196649:PZZ196656 QJV196649:QJV196656 QTR196649:QTR196656 RDN196649:RDN196656 RNJ196649:RNJ196656 RXF196649:RXF196656 SHB196649:SHB196656 SQX196649:SQX196656 TAT196649:TAT196656 TKP196649:TKP196656 TUL196649:TUL196656 UEH196649:UEH196656 UOD196649:UOD196656 UXZ196649:UXZ196656 VHV196649:VHV196656 VRR196649:VRR196656 WBN196649:WBN196656 WLJ196649:WLJ196656 WVF196649:WVF196656 IT262185:IT262192 SP262185:SP262192 ACL262185:ACL262192 AMH262185:AMH262192 AWD262185:AWD262192 BFZ262185:BFZ262192 BPV262185:BPV262192 BZR262185:BZR262192 CJN262185:CJN262192 CTJ262185:CTJ262192 DDF262185:DDF262192 DNB262185:DNB262192 DWX262185:DWX262192 EGT262185:EGT262192 EQP262185:EQP262192 FAL262185:FAL262192 FKH262185:FKH262192 FUD262185:FUD262192 GDZ262185:GDZ262192 GNV262185:GNV262192 GXR262185:GXR262192 HHN262185:HHN262192 HRJ262185:HRJ262192 IBF262185:IBF262192 ILB262185:ILB262192 IUX262185:IUX262192 JET262185:JET262192 JOP262185:JOP262192 JYL262185:JYL262192 KIH262185:KIH262192 KSD262185:KSD262192 LBZ262185:LBZ262192 LLV262185:LLV262192 LVR262185:LVR262192 MFN262185:MFN262192 MPJ262185:MPJ262192 MZF262185:MZF262192 NJB262185:NJB262192 NSX262185:NSX262192 OCT262185:OCT262192 OMP262185:OMP262192 OWL262185:OWL262192 PGH262185:PGH262192 PQD262185:PQD262192 PZZ262185:PZZ262192 QJV262185:QJV262192 QTR262185:QTR262192 RDN262185:RDN262192 RNJ262185:RNJ262192 RXF262185:RXF262192 SHB262185:SHB262192 SQX262185:SQX262192 TAT262185:TAT262192 TKP262185:TKP262192 TUL262185:TUL262192 UEH262185:UEH262192 UOD262185:UOD262192 UXZ262185:UXZ262192 VHV262185:VHV262192 VRR262185:VRR262192 WBN262185:WBN262192 WLJ262185:WLJ262192 WVF262185:WVF262192 IT327721:IT327728 SP327721:SP327728 ACL327721:ACL327728 AMH327721:AMH327728 AWD327721:AWD327728 BFZ327721:BFZ327728 BPV327721:BPV327728 BZR327721:BZR327728 CJN327721:CJN327728 CTJ327721:CTJ327728 DDF327721:DDF327728 DNB327721:DNB327728 DWX327721:DWX327728 EGT327721:EGT327728 EQP327721:EQP327728 FAL327721:FAL327728 FKH327721:FKH327728 FUD327721:FUD327728 GDZ327721:GDZ327728 GNV327721:GNV327728 GXR327721:GXR327728 HHN327721:HHN327728 HRJ327721:HRJ327728 IBF327721:IBF327728 ILB327721:ILB327728 IUX327721:IUX327728 JET327721:JET327728 JOP327721:JOP327728 JYL327721:JYL327728 KIH327721:KIH327728 KSD327721:KSD327728 LBZ327721:LBZ327728 LLV327721:LLV327728 LVR327721:LVR327728 MFN327721:MFN327728 MPJ327721:MPJ327728 MZF327721:MZF327728 NJB327721:NJB327728 NSX327721:NSX327728 OCT327721:OCT327728 OMP327721:OMP327728 OWL327721:OWL327728 PGH327721:PGH327728 PQD327721:PQD327728 PZZ327721:PZZ327728 QJV327721:QJV327728 QTR327721:QTR327728 RDN327721:RDN327728 RNJ327721:RNJ327728 RXF327721:RXF327728 SHB327721:SHB327728 SQX327721:SQX327728 TAT327721:TAT327728 TKP327721:TKP327728 TUL327721:TUL327728 UEH327721:UEH327728 UOD327721:UOD327728 UXZ327721:UXZ327728 VHV327721:VHV327728 VRR327721:VRR327728 WBN327721:WBN327728 WLJ327721:WLJ327728 WVF327721:WVF327728 IT393257:IT393264 SP393257:SP393264 ACL393257:ACL393264 AMH393257:AMH393264 AWD393257:AWD393264 BFZ393257:BFZ393264 BPV393257:BPV393264 BZR393257:BZR393264 CJN393257:CJN393264 CTJ393257:CTJ393264 DDF393257:DDF393264 DNB393257:DNB393264 DWX393257:DWX393264 EGT393257:EGT393264 EQP393257:EQP393264 FAL393257:FAL393264 FKH393257:FKH393264 FUD393257:FUD393264 GDZ393257:GDZ393264 GNV393257:GNV393264 GXR393257:GXR393264 HHN393257:HHN393264 HRJ393257:HRJ393264 IBF393257:IBF393264 ILB393257:ILB393264 IUX393257:IUX393264 JET393257:JET393264 JOP393257:JOP393264 JYL393257:JYL393264 KIH393257:KIH393264 KSD393257:KSD393264 LBZ393257:LBZ393264 LLV393257:LLV393264 LVR393257:LVR393264 MFN393257:MFN393264 MPJ393257:MPJ393264 MZF393257:MZF393264 NJB393257:NJB393264 NSX393257:NSX393264 OCT393257:OCT393264 OMP393257:OMP393264 OWL393257:OWL393264 PGH393257:PGH393264 PQD393257:PQD393264 PZZ393257:PZZ393264 QJV393257:QJV393264 QTR393257:QTR393264 RDN393257:RDN393264 RNJ393257:RNJ393264 RXF393257:RXF393264 SHB393257:SHB393264 SQX393257:SQX393264 TAT393257:TAT393264 TKP393257:TKP393264 TUL393257:TUL393264 UEH393257:UEH393264 UOD393257:UOD393264 UXZ393257:UXZ393264 VHV393257:VHV393264 VRR393257:VRR393264 WBN393257:WBN393264 WLJ393257:WLJ393264 WVF393257:WVF393264 IT458793:IT458800 SP458793:SP458800 ACL458793:ACL458800 AMH458793:AMH458800 AWD458793:AWD458800 BFZ458793:BFZ458800 BPV458793:BPV458800 BZR458793:BZR458800 CJN458793:CJN458800 CTJ458793:CTJ458800 DDF458793:DDF458800 DNB458793:DNB458800 DWX458793:DWX458800 EGT458793:EGT458800 EQP458793:EQP458800 FAL458793:FAL458800 FKH458793:FKH458800 FUD458793:FUD458800 GDZ458793:GDZ458800 GNV458793:GNV458800 GXR458793:GXR458800 HHN458793:HHN458800 HRJ458793:HRJ458800 IBF458793:IBF458800 ILB458793:ILB458800 IUX458793:IUX458800 JET458793:JET458800 JOP458793:JOP458800 JYL458793:JYL458800 KIH458793:KIH458800 KSD458793:KSD458800 LBZ458793:LBZ458800 LLV458793:LLV458800 LVR458793:LVR458800 MFN458793:MFN458800 MPJ458793:MPJ458800 MZF458793:MZF458800 NJB458793:NJB458800 NSX458793:NSX458800 OCT458793:OCT458800 OMP458793:OMP458800 OWL458793:OWL458800 PGH458793:PGH458800 PQD458793:PQD458800 PZZ458793:PZZ458800 QJV458793:QJV458800 QTR458793:QTR458800 RDN458793:RDN458800 RNJ458793:RNJ458800 RXF458793:RXF458800 SHB458793:SHB458800 SQX458793:SQX458800 TAT458793:TAT458800 TKP458793:TKP458800 TUL458793:TUL458800 UEH458793:UEH458800 UOD458793:UOD458800 UXZ458793:UXZ458800 VHV458793:VHV458800 VRR458793:VRR458800 WBN458793:WBN458800 WLJ458793:WLJ458800 WVF458793:WVF458800 IT524329:IT524336 SP524329:SP524336 ACL524329:ACL524336 AMH524329:AMH524336 AWD524329:AWD524336 BFZ524329:BFZ524336 BPV524329:BPV524336 BZR524329:BZR524336 CJN524329:CJN524336 CTJ524329:CTJ524336 DDF524329:DDF524336 DNB524329:DNB524336 DWX524329:DWX524336 EGT524329:EGT524336 EQP524329:EQP524336 FAL524329:FAL524336 FKH524329:FKH524336 FUD524329:FUD524336 GDZ524329:GDZ524336 GNV524329:GNV524336 GXR524329:GXR524336 HHN524329:HHN524336 HRJ524329:HRJ524336 IBF524329:IBF524336 ILB524329:ILB524336 IUX524329:IUX524336 JET524329:JET524336 JOP524329:JOP524336 JYL524329:JYL524336 KIH524329:KIH524336 KSD524329:KSD524336 LBZ524329:LBZ524336 LLV524329:LLV524336 LVR524329:LVR524336 MFN524329:MFN524336 MPJ524329:MPJ524336 MZF524329:MZF524336 NJB524329:NJB524336 NSX524329:NSX524336 OCT524329:OCT524336 OMP524329:OMP524336 OWL524329:OWL524336 PGH524329:PGH524336 PQD524329:PQD524336 PZZ524329:PZZ524336 QJV524329:QJV524336 QTR524329:QTR524336 RDN524329:RDN524336 RNJ524329:RNJ524336 RXF524329:RXF524336 SHB524329:SHB524336 SQX524329:SQX524336 TAT524329:TAT524336 TKP524329:TKP524336 TUL524329:TUL524336 UEH524329:UEH524336 UOD524329:UOD524336 UXZ524329:UXZ524336 VHV524329:VHV524336 VRR524329:VRR524336 WBN524329:WBN524336 WLJ524329:WLJ524336 WVF524329:WVF524336 IT589865:IT589872 SP589865:SP589872 ACL589865:ACL589872 AMH589865:AMH589872 AWD589865:AWD589872 BFZ589865:BFZ589872 BPV589865:BPV589872 BZR589865:BZR589872 CJN589865:CJN589872 CTJ589865:CTJ589872 DDF589865:DDF589872 DNB589865:DNB589872 DWX589865:DWX589872 EGT589865:EGT589872 EQP589865:EQP589872 FAL589865:FAL589872 FKH589865:FKH589872 FUD589865:FUD589872 GDZ589865:GDZ589872 GNV589865:GNV589872 GXR589865:GXR589872 HHN589865:HHN589872 HRJ589865:HRJ589872 IBF589865:IBF589872 ILB589865:ILB589872 IUX589865:IUX589872 JET589865:JET589872 JOP589865:JOP589872 JYL589865:JYL589872 KIH589865:KIH589872 KSD589865:KSD589872 LBZ589865:LBZ589872 LLV589865:LLV589872 LVR589865:LVR589872 MFN589865:MFN589872 MPJ589865:MPJ589872 MZF589865:MZF589872 NJB589865:NJB589872 NSX589865:NSX589872 OCT589865:OCT589872 OMP589865:OMP589872 OWL589865:OWL589872 PGH589865:PGH589872 PQD589865:PQD589872 PZZ589865:PZZ589872 QJV589865:QJV589872 QTR589865:QTR589872 RDN589865:RDN589872 RNJ589865:RNJ589872 RXF589865:RXF589872 SHB589865:SHB589872 SQX589865:SQX589872 TAT589865:TAT589872 TKP589865:TKP589872 TUL589865:TUL589872 UEH589865:UEH589872 UOD589865:UOD589872 UXZ589865:UXZ589872 VHV589865:VHV589872 VRR589865:VRR589872 WBN589865:WBN589872 WLJ589865:WLJ589872 WVF589865:WVF589872 IT655401:IT655408 SP655401:SP655408 ACL655401:ACL655408 AMH655401:AMH655408 AWD655401:AWD655408 BFZ655401:BFZ655408 BPV655401:BPV655408 BZR655401:BZR655408 CJN655401:CJN655408 CTJ655401:CTJ655408 DDF655401:DDF655408 DNB655401:DNB655408 DWX655401:DWX655408 EGT655401:EGT655408 EQP655401:EQP655408 FAL655401:FAL655408 FKH655401:FKH655408 FUD655401:FUD655408 GDZ655401:GDZ655408 GNV655401:GNV655408 GXR655401:GXR655408 HHN655401:HHN655408 HRJ655401:HRJ655408 IBF655401:IBF655408 ILB655401:ILB655408 IUX655401:IUX655408 JET655401:JET655408 JOP655401:JOP655408 JYL655401:JYL655408 KIH655401:KIH655408 KSD655401:KSD655408 LBZ655401:LBZ655408 LLV655401:LLV655408 LVR655401:LVR655408 MFN655401:MFN655408 MPJ655401:MPJ655408 MZF655401:MZF655408 NJB655401:NJB655408 NSX655401:NSX655408 OCT655401:OCT655408 OMP655401:OMP655408 OWL655401:OWL655408 PGH655401:PGH655408 PQD655401:PQD655408 PZZ655401:PZZ655408 QJV655401:QJV655408 QTR655401:QTR655408 RDN655401:RDN655408 RNJ655401:RNJ655408 RXF655401:RXF655408 SHB655401:SHB655408 SQX655401:SQX655408 TAT655401:TAT655408 TKP655401:TKP655408 TUL655401:TUL655408 UEH655401:UEH655408 UOD655401:UOD655408 UXZ655401:UXZ655408 VHV655401:VHV655408 VRR655401:VRR655408 WBN655401:WBN655408 WLJ655401:WLJ655408 WVF655401:WVF655408 IT720937:IT720944 SP720937:SP720944 ACL720937:ACL720944 AMH720937:AMH720944 AWD720937:AWD720944 BFZ720937:BFZ720944 BPV720937:BPV720944 BZR720937:BZR720944 CJN720937:CJN720944 CTJ720937:CTJ720944 DDF720937:DDF720944 DNB720937:DNB720944 DWX720937:DWX720944 EGT720937:EGT720944 EQP720937:EQP720944 FAL720937:FAL720944 FKH720937:FKH720944 FUD720937:FUD720944 GDZ720937:GDZ720944 GNV720937:GNV720944 GXR720937:GXR720944 HHN720937:HHN720944 HRJ720937:HRJ720944 IBF720937:IBF720944 ILB720937:ILB720944 IUX720937:IUX720944 JET720937:JET720944 JOP720937:JOP720944 JYL720937:JYL720944 KIH720937:KIH720944 KSD720937:KSD720944 LBZ720937:LBZ720944 LLV720937:LLV720944 LVR720937:LVR720944 MFN720937:MFN720944 MPJ720937:MPJ720944 MZF720937:MZF720944 NJB720937:NJB720944 NSX720937:NSX720944 OCT720937:OCT720944 OMP720937:OMP720944 OWL720937:OWL720944 PGH720937:PGH720944 PQD720937:PQD720944 PZZ720937:PZZ720944 QJV720937:QJV720944 QTR720937:QTR720944 RDN720937:RDN720944 RNJ720937:RNJ720944 RXF720937:RXF720944 SHB720937:SHB720944 SQX720937:SQX720944 TAT720937:TAT720944 TKP720937:TKP720944 TUL720937:TUL720944 UEH720937:UEH720944 UOD720937:UOD720944 UXZ720937:UXZ720944 VHV720937:VHV720944 VRR720937:VRR720944 WBN720937:WBN720944 WLJ720937:WLJ720944 WVF720937:WVF720944 IT786473:IT786480 SP786473:SP786480 ACL786473:ACL786480 AMH786473:AMH786480 AWD786473:AWD786480 BFZ786473:BFZ786480 BPV786473:BPV786480 BZR786473:BZR786480 CJN786473:CJN786480 CTJ786473:CTJ786480 DDF786473:DDF786480 DNB786473:DNB786480 DWX786473:DWX786480 EGT786473:EGT786480 EQP786473:EQP786480 FAL786473:FAL786480 FKH786473:FKH786480 FUD786473:FUD786480 GDZ786473:GDZ786480 GNV786473:GNV786480 GXR786473:GXR786480 HHN786473:HHN786480 HRJ786473:HRJ786480 IBF786473:IBF786480 ILB786473:ILB786480 IUX786473:IUX786480 JET786473:JET786480 JOP786473:JOP786480 JYL786473:JYL786480 KIH786473:KIH786480 KSD786473:KSD786480 LBZ786473:LBZ786480 LLV786473:LLV786480 LVR786473:LVR786480 MFN786473:MFN786480 MPJ786473:MPJ786480 MZF786473:MZF786480 NJB786473:NJB786480 NSX786473:NSX786480 OCT786473:OCT786480 OMP786473:OMP786480 OWL786473:OWL786480 PGH786473:PGH786480 PQD786473:PQD786480 PZZ786473:PZZ786480 QJV786473:QJV786480 QTR786473:QTR786480 RDN786473:RDN786480 RNJ786473:RNJ786480 RXF786473:RXF786480 SHB786473:SHB786480 SQX786473:SQX786480 TAT786473:TAT786480 TKP786473:TKP786480 TUL786473:TUL786480 UEH786473:UEH786480 UOD786473:UOD786480 UXZ786473:UXZ786480 VHV786473:VHV786480 VRR786473:VRR786480 WBN786473:WBN786480 WLJ786473:WLJ786480 WVF786473:WVF786480 IT852009:IT852016 SP852009:SP852016 ACL852009:ACL852016 AMH852009:AMH852016 AWD852009:AWD852016 BFZ852009:BFZ852016 BPV852009:BPV852016 BZR852009:BZR852016 CJN852009:CJN852016 CTJ852009:CTJ852016 DDF852009:DDF852016 DNB852009:DNB852016 DWX852009:DWX852016 EGT852009:EGT852016 EQP852009:EQP852016 FAL852009:FAL852016 FKH852009:FKH852016 FUD852009:FUD852016 GDZ852009:GDZ852016 GNV852009:GNV852016 GXR852009:GXR852016 HHN852009:HHN852016 HRJ852009:HRJ852016 IBF852009:IBF852016 ILB852009:ILB852016 IUX852009:IUX852016 JET852009:JET852016 JOP852009:JOP852016 JYL852009:JYL852016 KIH852009:KIH852016 KSD852009:KSD852016 LBZ852009:LBZ852016 LLV852009:LLV852016 LVR852009:LVR852016 MFN852009:MFN852016 MPJ852009:MPJ852016 MZF852009:MZF852016 NJB852009:NJB852016 NSX852009:NSX852016 OCT852009:OCT852016 OMP852009:OMP852016 OWL852009:OWL852016 PGH852009:PGH852016 PQD852009:PQD852016 PZZ852009:PZZ852016 QJV852009:QJV852016 QTR852009:QTR852016 RDN852009:RDN852016 RNJ852009:RNJ852016 RXF852009:RXF852016 SHB852009:SHB852016 SQX852009:SQX852016 TAT852009:TAT852016 TKP852009:TKP852016 TUL852009:TUL852016 UEH852009:UEH852016 UOD852009:UOD852016 UXZ852009:UXZ852016 VHV852009:VHV852016 VRR852009:VRR852016 WBN852009:WBN852016 WLJ852009:WLJ852016 WVF852009:WVF852016 IT917545:IT917552 SP917545:SP917552 ACL917545:ACL917552 AMH917545:AMH917552 AWD917545:AWD917552 BFZ917545:BFZ917552 BPV917545:BPV917552 BZR917545:BZR917552 CJN917545:CJN917552 CTJ917545:CTJ917552 DDF917545:DDF917552 DNB917545:DNB917552 DWX917545:DWX917552 EGT917545:EGT917552 EQP917545:EQP917552 FAL917545:FAL917552 FKH917545:FKH917552 FUD917545:FUD917552 GDZ917545:GDZ917552 GNV917545:GNV917552 GXR917545:GXR917552 HHN917545:HHN917552 HRJ917545:HRJ917552 IBF917545:IBF917552 ILB917545:ILB917552 IUX917545:IUX917552 JET917545:JET917552 JOP917545:JOP917552 JYL917545:JYL917552 KIH917545:KIH917552 KSD917545:KSD917552 LBZ917545:LBZ917552 LLV917545:LLV917552 LVR917545:LVR917552 MFN917545:MFN917552 MPJ917545:MPJ917552 MZF917545:MZF917552 NJB917545:NJB917552 NSX917545:NSX917552 OCT917545:OCT917552 OMP917545:OMP917552 OWL917545:OWL917552 PGH917545:PGH917552 PQD917545:PQD917552 PZZ917545:PZZ917552 QJV917545:QJV917552 QTR917545:QTR917552 RDN917545:RDN917552 RNJ917545:RNJ917552 RXF917545:RXF917552 SHB917545:SHB917552 SQX917545:SQX917552 TAT917545:TAT917552 TKP917545:TKP917552 TUL917545:TUL917552 UEH917545:UEH917552 UOD917545:UOD917552 UXZ917545:UXZ917552 VHV917545:VHV917552 VRR917545:VRR917552 WBN917545:WBN917552 WLJ917545:WLJ917552 WVF917545:WVF917552 IT983081:IT983088 SP983081:SP983088 ACL983081:ACL983088 AMH983081:AMH983088 AWD983081:AWD983088 BFZ983081:BFZ983088 BPV983081:BPV983088 BZR983081:BZR983088 CJN983081:CJN983088 CTJ983081:CTJ983088 DDF983081:DDF983088 DNB983081:DNB983088 DWX983081:DWX983088 EGT983081:EGT983088 EQP983081:EQP983088 FAL983081:FAL983088 FKH983081:FKH983088 FUD983081:FUD983088 GDZ983081:GDZ983088 GNV983081:GNV983088 GXR983081:GXR983088 HHN983081:HHN983088 HRJ983081:HRJ983088 IBF983081:IBF983088 ILB983081:ILB983088 IUX983081:IUX983088 JET983081:JET983088 JOP983081:JOP983088 JYL983081:JYL983088 KIH983081:KIH983088 KSD983081:KSD983088 LBZ983081:LBZ983088 LLV983081:LLV983088 LVR983081:LVR983088 MFN983081:MFN983088 MPJ983081:MPJ983088 MZF983081:MZF983088 NJB983081:NJB983088 NSX983081:NSX983088 OCT983081:OCT983088 OMP983081:OMP983088 OWL983081:OWL983088 PGH983081:PGH983088 PQD983081:PQD983088 PZZ983081:PZZ983088 QJV983081:QJV983088 QTR983081:QTR983088 RDN983081:RDN983088 RNJ983081:RNJ983088 RXF983081:RXF983088 SHB983081:SHB983088 SQX983081:SQX983088 TAT983081:TAT983088 TKP983081:TKP983088 TUL983081:TUL983088 UEH983081:UEH983088 UOD983081:UOD983088 UXZ983081:UXZ983088 VHV983081:VHV983088 VRR983081:VRR983088 WBN983081:WBN983088 WLJ983081:WLJ983088 WVF983081:WVF983088 C65561:E65576 IV65561:IX65576 SR65561:ST65576 ACN65561:ACP65576 AMJ65561:AML65576 AWF65561:AWH65576 BGB65561:BGD65576 BPX65561:BPZ65576 BZT65561:BZV65576 CJP65561:CJR65576 CTL65561:CTN65576 DDH65561:DDJ65576 DND65561:DNF65576 DWZ65561:DXB65576 EGV65561:EGX65576 EQR65561:EQT65576 FAN65561:FAP65576 FKJ65561:FKL65576 FUF65561:FUH65576 GEB65561:GED65576 GNX65561:GNZ65576 GXT65561:GXV65576 HHP65561:HHR65576 HRL65561:HRN65576 IBH65561:IBJ65576 ILD65561:ILF65576 IUZ65561:IVB65576 JEV65561:JEX65576 JOR65561:JOT65576 JYN65561:JYP65576 KIJ65561:KIL65576 KSF65561:KSH65576 LCB65561:LCD65576 LLX65561:LLZ65576 LVT65561:LVV65576 MFP65561:MFR65576 MPL65561:MPN65576 MZH65561:MZJ65576 NJD65561:NJF65576 NSZ65561:NTB65576 OCV65561:OCX65576 OMR65561:OMT65576 OWN65561:OWP65576 PGJ65561:PGL65576 PQF65561:PQH65576 QAB65561:QAD65576 QJX65561:QJZ65576 QTT65561:QTV65576 RDP65561:RDR65576 RNL65561:RNN65576 RXH65561:RXJ65576 SHD65561:SHF65576 SQZ65561:SRB65576 TAV65561:TAX65576 TKR65561:TKT65576 TUN65561:TUP65576 UEJ65561:UEL65576 UOF65561:UOH65576 UYB65561:UYD65576 VHX65561:VHZ65576 VRT65561:VRV65576 WBP65561:WBR65576 WLL65561:WLN65576 WVH65561:WVJ65576 C131097:E131112 IV131097:IX131112 SR131097:ST131112 ACN131097:ACP131112 AMJ131097:AML131112 AWF131097:AWH131112 BGB131097:BGD131112 BPX131097:BPZ131112 BZT131097:BZV131112 CJP131097:CJR131112 CTL131097:CTN131112 DDH131097:DDJ131112 DND131097:DNF131112 DWZ131097:DXB131112 EGV131097:EGX131112 EQR131097:EQT131112 FAN131097:FAP131112 FKJ131097:FKL131112 FUF131097:FUH131112 GEB131097:GED131112 GNX131097:GNZ131112 GXT131097:GXV131112 HHP131097:HHR131112 HRL131097:HRN131112 IBH131097:IBJ131112 ILD131097:ILF131112 IUZ131097:IVB131112 JEV131097:JEX131112 JOR131097:JOT131112 JYN131097:JYP131112 KIJ131097:KIL131112 KSF131097:KSH131112 LCB131097:LCD131112 LLX131097:LLZ131112 LVT131097:LVV131112 MFP131097:MFR131112 MPL131097:MPN131112 MZH131097:MZJ131112 NJD131097:NJF131112 NSZ131097:NTB131112 OCV131097:OCX131112 OMR131097:OMT131112 OWN131097:OWP131112 PGJ131097:PGL131112 PQF131097:PQH131112 QAB131097:QAD131112 QJX131097:QJZ131112 QTT131097:QTV131112 RDP131097:RDR131112 RNL131097:RNN131112 RXH131097:RXJ131112 SHD131097:SHF131112 SQZ131097:SRB131112 TAV131097:TAX131112 TKR131097:TKT131112 TUN131097:TUP131112 UEJ131097:UEL131112 UOF131097:UOH131112 UYB131097:UYD131112 VHX131097:VHZ131112 VRT131097:VRV131112 WBP131097:WBR131112 WLL131097:WLN131112 WVH131097:WVJ131112 C196633:E196648 IV196633:IX196648 SR196633:ST196648 ACN196633:ACP196648 AMJ196633:AML196648 AWF196633:AWH196648 BGB196633:BGD196648 BPX196633:BPZ196648 BZT196633:BZV196648 CJP196633:CJR196648 CTL196633:CTN196648 DDH196633:DDJ196648 DND196633:DNF196648 DWZ196633:DXB196648 EGV196633:EGX196648 EQR196633:EQT196648 FAN196633:FAP196648 FKJ196633:FKL196648 FUF196633:FUH196648 GEB196633:GED196648 GNX196633:GNZ196648 GXT196633:GXV196648 HHP196633:HHR196648 HRL196633:HRN196648 IBH196633:IBJ196648 ILD196633:ILF196648 IUZ196633:IVB196648 JEV196633:JEX196648 JOR196633:JOT196648 JYN196633:JYP196648 KIJ196633:KIL196648 KSF196633:KSH196648 LCB196633:LCD196648 LLX196633:LLZ196648 LVT196633:LVV196648 MFP196633:MFR196648 MPL196633:MPN196648 MZH196633:MZJ196648 NJD196633:NJF196648 NSZ196633:NTB196648 OCV196633:OCX196648 OMR196633:OMT196648 OWN196633:OWP196648 PGJ196633:PGL196648 PQF196633:PQH196648 QAB196633:QAD196648 QJX196633:QJZ196648 QTT196633:QTV196648 RDP196633:RDR196648 RNL196633:RNN196648 RXH196633:RXJ196648 SHD196633:SHF196648 SQZ196633:SRB196648 TAV196633:TAX196648 TKR196633:TKT196648 TUN196633:TUP196648 UEJ196633:UEL196648 UOF196633:UOH196648 UYB196633:UYD196648 VHX196633:VHZ196648 VRT196633:VRV196648 WBP196633:WBR196648 WLL196633:WLN196648 WVH196633:WVJ196648 C262169:E262184 IV262169:IX262184 SR262169:ST262184 ACN262169:ACP262184 AMJ262169:AML262184 AWF262169:AWH262184 BGB262169:BGD262184 BPX262169:BPZ262184 BZT262169:BZV262184 CJP262169:CJR262184 CTL262169:CTN262184 DDH262169:DDJ262184 DND262169:DNF262184 DWZ262169:DXB262184 EGV262169:EGX262184 EQR262169:EQT262184 FAN262169:FAP262184 FKJ262169:FKL262184 FUF262169:FUH262184 GEB262169:GED262184 GNX262169:GNZ262184 GXT262169:GXV262184 HHP262169:HHR262184 HRL262169:HRN262184 IBH262169:IBJ262184 ILD262169:ILF262184 IUZ262169:IVB262184 JEV262169:JEX262184 JOR262169:JOT262184 JYN262169:JYP262184 KIJ262169:KIL262184 KSF262169:KSH262184 LCB262169:LCD262184 LLX262169:LLZ262184 LVT262169:LVV262184 MFP262169:MFR262184 MPL262169:MPN262184 MZH262169:MZJ262184 NJD262169:NJF262184 NSZ262169:NTB262184 OCV262169:OCX262184 OMR262169:OMT262184 OWN262169:OWP262184 PGJ262169:PGL262184 PQF262169:PQH262184 QAB262169:QAD262184 QJX262169:QJZ262184 QTT262169:QTV262184 RDP262169:RDR262184 RNL262169:RNN262184 RXH262169:RXJ262184 SHD262169:SHF262184 SQZ262169:SRB262184 TAV262169:TAX262184 TKR262169:TKT262184 TUN262169:TUP262184 UEJ262169:UEL262184 UOF262169:UOH262184 UYB262169:UYD262184 VHX262169:VHZ262184 VRT262169:VRV262184 WBP262169:WBR262184 WLL262169:WLN262184 WVH262169:WVJ262184 C327705:E327720 IV327705:IX327720 SR327705:ST327720 ACN327705:ACP327720 AMJ327705:AML327720 AWF327705:AWH327720 BGB327705:BGD327720 BPX327705:BPZ327720 BZT327705:BZV327720 CJP327705:CJR327720 CTL327705:CTN327720 DDH327705:DDJ327720 DND327705:DNF327720 DWZ327705:DXB327720 EGV327705:EGX327720 EQR327705:EQT327720 FAN327705:FAP327720 FKJ327705:FKL327720 FUF327705:FUH327720 GEB327705:GED327720 GNX327705:GNZ327720 GXT327705:GXV327720 HHP327705:HHR327720 HRL327705:HRN327720 IBH327705:IBJ327720 ILD327705:ILF327720 IUZ327705:IVB327720 JEV327705:JEX327720 JOR327705:JOT327720 JYN327705:JYP327720 KIJ327705:KIL327720 KSF327705:KSH327720 LCB327705:LCD327720 LLX327705:LLZ327720 LVT327705:LVV327720 MFP327705:MFR327720 MPL327705:MPN327720 MZH327705:MZJ327720 NJD327705:NJF327720 NSZ327705:NTB327720 OCV327705:OCX327720 OMR327705:OMT327720 OWN327705:OWP327720 PGJ327705:PGL327720 PQF327705:PQH327720 QAB327705:QAD327720 QJX327705:QJZ327720 QTT327705:QTV327720 RDP327705:RDR327720 RNL327705:RNN327720 RXH327705:RXJ327720 SHD327705:SHF327720 SQZ327705:SRB327720 TAV327705:TAX327720 TKR327705:TKT327720 TUN327705:TUP327720 UEJ327705:UEL327720 UOF327705:UOH327720 UYB327705:UYD327720 VHX327705:VHZ327720 VRT327705:VRV327720 WBP327705:WBR327720 WLL327705:WLN327720 WVH327705:WVJ327720 C393241:E393256 IV393241:IX393256 SR393241:ST393256 ACN393241:ACP393256 AMJ393241:AML393256 AWF393241:AWH393256 BGB393241:BGD393256 BPX393241:BPZ393256 BZT393241:BZV393256 CJP393241:CJR393256 CTL393241:CTN393256 DDH393241:DDJ393256 DND393241:DNF393256 DWZ393241:DXB393256 EGV393241:EGX393256 EQR393241:EQT393256 FAN393241:FAP393256 FKJ393241:FKL393256 FUF393241:FUH393256 GEB393241:GED393256 GNX393241:GNZ393256 GXT393241:GXV393256 HHP393241:HHR393256 HRL393241:HRN393256 IBH393241:IBJ393256 ILD393241:ILF393256 IUZ393241:IVB393256 JEV393241:JEX393256 JOR393241:JOT393256 JYN393241:JYP393256 KIJ393241:KIL393256 KSF393241:KSH393256 LCB393241:LCD393256 LLX393241:LLZ393256 LVT393241:LVV393256 MFP393241:MFR393256 MPL393241:MPN393256 MZH393241:MZJ393256 NJD393241:NJF393256 NSZ393241:NTB393256 OCV393241:OCX393256 OMR393241:OMT393256 OWN393241:OWP393256 PGJ393241:PGL393256 PQF393241:PQH393256 QAB393241:QAD393256 QJX393241:QJZ393256 QTT393241:QTV393256 RDP393241:RDR393256 RNL393241:RNN393256 RXH393241:RXJ393256 SHD393241:SHF393256 SQZ393241:SRB393256 TAV393241:TAX393256 TKR393241:TKT393256 TUN393241:TUP393256 UEJ393241:UEL393256 UOF393241:UOH393256 UYB393241:UYD393256 VHX393241:VHZ393256 VRT393241:VRV393256 WBP393241:WBR393256 WLL393241:WLN393256 WVH393241:WVJ393256 C458777:E458792 IV458777:IX458792 SR458777:ST458792 ACN458777:ACP458792 AMJ458777:AML458792 AWF458777:AWH458792 BGB458777:BGD458792 BPX458777:BPZ458792 BZT458777:BZV458792 CJP458777:CJR458792 CTL458777:CTN458792 DDH458777:DDJ458792 DND458777:DNF458792 DWZ458777:DXB458792 EGV458777:EGX458792 EQR458777:EQT458792 FAN458777:FAP458792 FKJ458777:FKL458792 FUF458777:FUH458792 GEB458777:GED458792 GNX458777:GNZ458792 GXT458777:GXV458792 HHP458777:HHR458792 HRL458777:HRN458792 IBH458777:IBJ458792 ILD458777:ILF458792 IUZ458777:IVB458792 JEV458777:JEX458792 JOR458777:JOT458792 JYN458777:JYP458792 KIJ458777:KIL458792 KSF458777:KSH458792 LCB458777:LCD458792 LLX458777:LLZ458792 LVT458777:LVV458792 MFP458777:MFR458792 MPL458777:MPN458792 MZH458777:MZJ458792 NJD458777:NJF458792 NSZ458777:NTB458792 OCV458777:OCX458792 OMR458777:OMT458792 OWN458777:OWP458792 PGJ458777:PGL458792 PQF458777:PQH458792 QAB458777:QAD458792 QJX458777:QJZ458792 QTT458777:QTV458792 RDP458777:RDR458792 RNL458777:RNN458792 RXH458777:RXJ458792 SHD458777:SHF458792 SQZ458777:SRB458792 TAV458777:TAX458792 TKR458777:TKT458792 TUN458777:TUP458792 UEJ458777:UEL458792 UOF458777:UOH458792 UYB458777:UYD458792 VHX458777:VHZ458792 VRT458777:VRV458792 WBP458777:WBR458792 WLL458777:WLN458792 WVH458777:WVJ458792 C524313:E524328 IV524313:IX524328 SR524313:ST524328 ACN524313:ACP524328 AMJ524313:AML524328 AWF524313:AWH524328 BGB524313:BGD524328 BPX524313:BPZ524328 BZT524313:BZV524328 CJP524313:CJR524328 CTL524313:CTN524328 DDH524313:DDJ524328 DND524313:DNF524328 DWZ524313:DXB524328 EGV524313:EGX524328 EQR524313:EQT524328 FAN524313:FAP524328 FKJ524313:FKL524328 FUF524313:FUH524328 GEB524313:GED524328 GNX524313:GNZ524328 GXT524313:GXV524328 HHP524313:HHR524328 HRL524313:HRN524328 IBH524313:IBJ524328 ILD524313:ILF524328 IUZ524313:IVB524328 JEV524313:JEX524328 JOR524313:JOT524328 JYN524313:JYP524328 KIJ524313:KIL524328 KSF524313:KSH524328 LCB524313:LCD524328 LLX524313:LLZ524328 LVT524313:LVV524328 MFP524313:MFR524328 MPL524313:MPN524328 MZH524313:MZJ524328 NJD524313:NJF524328 NSZ524313:NTB524328 OCV524313:OCX524328 OMR524313:OMT524328 OWN524313:OWP524328 PGJ524313:PGL524328 PQF524313:PQH524328 QAB524313:QAD524328 QJX524313:QJZ524328 QTT524313:QTV524328 RDP524313:RDR524328 RNL524313:RNN524328 RXH524313:RXJ524328 SHD524313:SHF524328 SQZ524313:SRB524328 TAV524313:TAX524328 TKR524313:TKT524328 TUN524313:TUP524328 UEJ524313:UEL524328 UOF524313:UOH524328 UYB524313:UYD524328 VHX524313:VHZ524328 VRT524313:VRV524328 WBP524313:WBR524328 WLL524313:WLN524328 WVH524313:WVJ524328 C589849:E589864 IV589849:IX589864 SR589849:ST589864 ACN589849:ACP589864 AMJ589849:AML589864 AWF589849:AWH589864 BGB589849:BGD589864 BPX589849:BPZ589864 BZT589849:BZV589864 CJP589849:CJR589864 CTL589849:CTN589864 DDH589849:DDJ589864 DND589849:DNF589864 DWZ589849:DXB589864 EGV589849:EGX589864 EQR589849:EQT589864 FAN589849:FAP589864 FKJ589849:FKL589864 FUF589849:FUH589864 GEB589849:GED589864 GNX589849:GNZ589864 GXT589849:GXV589864 HHP589849:HHR589864 HRL589849:HRN589864 IBH589849:IBJ589864 ILD589849:ILF589864 IUZ589849:IVB589864 JEV589849:JEX589864 JOR589849:JOT589864 JYN589849:JYP589864 KIJ589849:KIL589864 KSF589849:KSH589864 LCB589849:LCD589864 LLX589849:LLZ589864 LVT589849:LVV589864 MFP589849:MFR589864 MPL589849:MPN589864 MZH589849:MZJ589864 NJD589849:NJF589864 NSZ589849:NTB589864 OCV589849:OCX589864 OMR589849:OMT589864 OWN589849:OWP589864 PGJ589849:PGL589864 PQF589849:PQH589864 QAB589849:QAD589864 QJX589849:QJZ589864 QTT589849:QTV589864 RDP589849:RDR589864 RNL589849:RNN589864 RXH589849:RXJ589864 SHD589849:SHF589864 SQZ589849:SRB589864 TAV589849:TAX589864 TKR589849:TKT589864 TUN589849:TUP589864 UEJ589849:UEL589864 UOF589849:UOH589864 UYB589849:UYD589864 VHX589849:VHZ589864 VRT589849:VRV589864 WBP589849:WBR589864 WLL589849:WLN589864 WVH589849:WVJ589864 C655385:E655400 IV655385:IX655400 SR655385:ST655400 ACN655385:ACP655400 AMJ655385:AML655400 AWF655385:AWH655400 BGB655385:BGD655400 BPX655385:BPZ655400 BZT655385:BZV655400 CJP655385:CJR655400 CTL655385:CTN655400 DDH655385:DDJ655400 DND655385:DNF655400 DWZ655385:DXB655400 EGV655385:EGX655400 EQR655385:EQT655400 FAN655385:FAP655400 FKJ655385:FKL655400 FUF655385:FUH655400 GEB655385:GED655400 GNX655385:GNZ655400 GXT655385:GXV655400 HHP655385:HHR655400 HRL655385:HRN655400 IBH655385:IBJ655400 ILD655385:ILF655400 IUZ655385:IVB655400 JEV655385:JEX655400 JOR655385:JOT655400 JYN655385:JYP655400 KIJ655385:KIL655400 KSF655385:KSH655400 LCB655385:LCD655400 LLX655385:LLZ655400 LVT655385:LVV655400 MFP655385:MFR655400 MPL655385:MPN655400 MZH655385:MZJ655400 NJD655385:NJF655400 NSZ655385:NTB655400 OCV655385:OCX655400 OMR655385:OMT655400 OWN655385:OWP655400 PGJ655385:PGL655400 PQF655385:PQH655400 QAB655385:QAD655400 QJX655385:QJZ655400 QTT655385:QTV655400 RDP655385:RDR655400 RNL655385:RNN655400 RXH655385:RXJ655400 SHD655385:SHF655400 SQZ655385:SRB655400 TAV655385:TAX655400 TKR655385:TKT655400 TUN655385:TUP655400 UEJ655385:UEL655400 UOF655385:UOH655400 UYB655385:UYD655400 VHX655385:VHZ655400 VRT655385:VRV655400 WBP655385:WBR655400 WLL655385:WLN655400 WVH655385:WVJ655400 C720921:E720936 IV720921:IX720936 SR720921:ST720936 ACN720921:ACP720936 AMJ720921:AML720936 AWF720921:AWH720936 BGB720921:BGD720936 BPX720921:BPZ720936 BZT720921:BZV720936 CJP720921:CJR720936 CTL720921:CTN720936 DDH720921:DDJ720936 DND720921:DNF720936 DWZ720921:DXB720936 EGV720921:EGX720936 EQR720921:EQT720936 FAN720921:FAP720936 FKJ720921:FKL720936 FUF720921:FUH720936 GEB720921:GED720936 GNX720921:GNZ720936 GXT720921:GXV720936 HHP720921:HHR720936 HRL720921:HRN720936 IBH720921:IBJ720936 ILD720921:ILF720936 IUZ720921:IVB720936 JEV720921:JEX720936 JOR720921:JOT720936 JYN720921:JYP720936 KIJ720921:KIL720936 KSF720921:KSH720936 LCB720921:LCD720936 LLX720921:LLZ720936 LVT720921:LVV720936 MFP720921:MFR720936 MPL720921:MPN720936 MZH720921:MZJ720936 NJD720921:NJF720936 NSZ720921:NTB720936 OCV720921:OCX720936 OMR720921:OMT720936 OWN720921:OWP720936 PGJ720921:PGL720936 PQF720921:PQH720936 QAB720921:QAD720936 QJX720921:QJZ720936 QTT720921:QTV720936 RDP720921:RDR720936 RNL720921:RNN720936 RXH720921:RXJ720936 SHD720921:SHF720936 SQZ720921:SRB720936 TAV720921:TAX720936 TKR720921:TKT720936 TUN720921:TUP720936 UEJ720921:UEL720936 UOF720921:UOH720936 UYB720921:UYD720936 VHX720921:VHZ720936 VRT720921:VRV720936 WBP720921:WBR720936 WLL720921:WLN720936 WVH720921:WVJ720936 C786457:E786472 IV786457:IX786472 SR786457:ST786472 ACN786457:ACP786472 AMJ786457:AML786472 AWF786457:AWH786472 BGB786457:BGD786472 BPX786457:BPZ786472 BZT786457:BZV786472 CJP786457:CJR786472 CTL786457:CTN786472 DDH786457:DDJ786472 DND786457:DNF786472 DWZ786457:DXB786472 EGV786457:EGX786472 EQR786457:EQT786472 FAN786457:FAP786472 FKJ786457:FKL786472 FUF786457:FUH786472 GEB786457:GED786472 GNX786457:GNZ786472 GXT786457:GXV786472 HHP786457:HHR786472 HRL786457:HRN786472 IBH786457:IBJ786472 ILD786457:ILF786472 IUZ786457:IVB786472 JEV786457:JEX786472 JOR786457:JOT786472 JYN786457:JYP786472 KIJ786457:KIL786472 KSF786457:KSH786472 LCB786457:LCD786472 LLX786457:LLZ786472 LVT786457:LVV786472 MFP786457:MFR786472 MPL786457:MPN786472 MZH786457:MZJ786472 NJD786457:NJF786472 NSZ786457:NTB786472 OCV786457:OCX786472 OMR786457:OMT786472 OWN786457:OWP786472 PGJ786457:PGL786472 PQF786457:PQH786472 QAB786457:QAD786472 QJX786457:QJZ786472 QTT786457:QTV786472 RDP786457:RDR786472 RNL786457:RNN786472 RXH786457:RXJ786472 SHD786457:SHF786472 SQZ786457:SRB786472 TAV786457:TAX786472 TKR786457:TKT786472 TUN786457:TUP786472 UEJ786457:UEL786472 UOF786457:UOH786472 UYB786457:UYD786472 VHX786457:VHZ786472 VRT786457:VRV786472 WBP786457:WBR786472 WLL786457:WLN786472 WVH786457:WVJ786472 C851993:E852008 IV851993:IX852008 SR851993:ST852008 ACN851993:ACP852008 AMJ851993:AML852008 AWF851993:AWH852008 BGB851993:BGD852008 BPX851993:BPZ852008 BZT851993:BZV852008 CJP851993:CJR852008 CTL851993:CTN852008 DDH851993:DDJ852008 DND851993:DNF852008 DWZ851993:DXB852008 EGV851993:EGX852008 EQR851993:EQT852008 FAN851993:FAP852008 FKJ851993:FKL852008 FUF851993:FUH852008 GEB851993:GED852008 GNX851993:GNZ852008 GXT851993:GXV852008 HHP851993:HHR852008 HRL851993:HRN852008 IBH851993:IBJ852008 ILD851993:ILF852008 IUZ851993:IVB852008 JEV851993:JEX852008 JOR851993:JOT852008 JYN851993:JYP852008 KIJ851993:KIL852008 KSF851993:KSH852008 LCB851993:LCD852008 LLX851993:LLZ852008 LVT851993:LVV852008 MFP851993:MFR852008 MPL851993:MPN852008 MZH851993:MZJ852008 NJD851993:NJF852008 NSZ851993:NTB852008 OCV851993:OCX852008 OMR851993:OMT852008 OWN851993:OWP852008 PGJ851993:PGL852008 PQF851993:PQH852008 QAB851993:QAD852008 QJX851993:QJZ852008 QTT851993:QTV852008 RDP851993:RDR852008 RNL851993:RNN852008 RXH851993:RXJ852008 SHD851993:SHF852008 SQZ851993:SRB852008 TAV851993:TAX852008 TKR851993:TKT852008 TUN851993:TUP852008 UEJ851993:UEL852008 UOF851993:UOH852008 UYB851993:UYD852008 VHX851993:VHZ852008 VRT851993:VRV852008 WBP851993:WBR852008 WLL851993:WLN852008 WVH851993:WVJ852008 C917529:E917544 IV917529:IX917544 SR917529:ST917544 ACN917529:ACP917544 AMJ917529:AML917544 AWF917529:AWH917544 BGB917529:BGD917544 BPX917529:BPZ917544 BZT917529:BZV917544 CJP917529:CJR917544 CTL917529:CTN917544 DDH917529:DDJ917544 DND917529:DNF917544 DWZ917529:DXB917544 EGV917529:EGX917544 EQR917529:EQT917544 FAN917529:FAP917544 FKJ917529:FKL917544 FUF917529:FUH917544 GEB917529:GED917544 GNX917529:GNZ917544 GXT917529:GXV917544 HHP917529:HHR917544 HRL917529:HRN917544 IBH917529:IBJ917544 ILD917529:ILF917544 IUZ917529:IVB917544 JEV917529:JEX917544 JOR917529:JOT917544 JYN917529:JYP917544 KIJ917529:KIL917544 KSF917529:KSH917544 LCB917529:LCD917544 LLX917529:LLZ917544 LVT917529:LVV917544 MFP917529:MFR917544 MPL917529:MPN917544 MZH917529:MZJ917544 NJD917529:NJF917544 NSZ917529:NTB917544 OCV917529:OCX917544 OMR917529:OMT917544 OWN917529:OWP917544 PGJ917529:PGL917544 PQF917529:PQH917544 QAB917529:QAD917544 QJX917529:QJZ917544 QTT917529:QTV917544 RDP917529:RDR917544 RNL917529:RNN917544 RXH917529:RXJ917544 SHD917529:SHF917544 SQZ917529:SRB917544 TAV917529:TAX917544 TKR917529:TKT917544 TUN917529:TUP917544 UEJ917529:UEL917544 UOF917529:UOH917544 UYB917529:UYD917544 VHX917529:VHZ917544 VRT917529:VRV917544 WBP917529:WBR917544 WLL917529:WLN917544 WVH917529:WVJ917544 C983065:E983080 IV983065:IX983080 SR983065:ST983080 ACN983065:ACP983080 AMJ983065:AML983080 AWF983065:AWH983080 BGB983065:BGD983080 BPX983065:BPZ983080 BZT983065:BZV983080 CJP983065:CJR983080 CTL983065:CTN983080 DDH983065:DDJ983080 DND983065:DNF983080 DWZ983065:DXB983080 EGV983065:EGX983080 EQR983065:EQT983080 FAN983065:FAP983080 FKJ983065:FKL983080 FUF983065:FUH983080 GEB983065:GED983080 GNX983065:GNZ983080 GXT983065:GXV983080 HHP983065:HHR983080 HRL983065:HRN983080 IBH983065:IBJ983080 ILD983065:ILF983080 IUZ983065:IVB983080 JEV983065:JEX983080 JOR983065:JOT983080 JYN983065:JYP983080 KIJ983065:KIL983080 KSF983065:KSH983080 LCB983065:LCD983080 LLX983065:LLZ983080 LVT983065:LVV983080 MFP983065:MFR983080 MPL983065:MPN983080 MZH983065:MZJ983080 NJD983065:NJF983080 NSZ983065:NTB983080 OCV983065:OCX983080 OMR983065:OMT983080 OWN983065:OWP983080 PGJ983065:PGL983080 PQF983065:PQH983080 QAB983065:QAD983080 QJX983065:QJZ983080 QTT983065:QTV983080 RDP983065:RDR983080 RNL983065:RNN983080 RXH983065:RXJ983080 SHD983065:SHF983080 SQZ983065:SRB983080 TAV983065:TAX983080 TKR983065:TKT983080 TUN983065:TUP983080 UEJ983065:UEL983080 UOF983065:UOH983080 UYB983065:UYD983080 VHX983065:VHZ983080 VRT983065:VRV983080 WBP983065:WBR983080 WLL983065:WLN983080 WVH983065:WVJ983080 IY65562:JH65576 SU65562:TD65576 ACQ65562:ACZ65576 AMM65562:AMV65576 AWI65562:AWR65576 BGE65562:BGN65576 BQA65562:BQJ65576 BZW65562:CAF65576 CJS65562:CKB65576 CTO65562:CTX65576 DDK65562:DDT65576 DNG65562:DNP65576 DXC65562:DXL65576 EGY65562:EHH65576 EQU65562:ERD65576 FAQ65562:FAZ65576 FKM65562:FKV65576 FUI65562:FUR65576 GEE65562:GEN65576 GOA65562:GOJ65576 GXW65562:GYF65576 HHS65562:HIB65576 HRO65562:HRX65576 IBK65562:IBT65576 ILG65562:ILP65576 IVC65562:IVL65576 JEY65562:JFH65576 JOU65562:JPD65576 JYQ65562:JYZ65576 KIM65562:KIV65576 KSI65562:KSR65576 LCE65562:LCN65576 LMA65562:LMJ65576 LVW65562:LWF65576 MFS65562:MGB65576 MPO65562:MPX65576 MZK65562:MZT65576 NJG65562:NJP65576 NTC65562:NTL65576 OCY65562:ODH65576 OMU65562:OND65576 OWQ65562:OWZ65576 PGM65562:PGV65576 PQI65562:PQR65576 QAE65562:QAN65576 QKA65562:QKJ65576 QTW65562:QUF65576 RDS65562:REB65576 RNO65562:RNX65576 RXK65562:RXT65576 SHG65562:SHP65576 SRC65562:SRL65576 TAY65562:TBH65576 TKU65562:TLD65576 TUQ65562:TUZ65576 UEM65562:UEV65576 UOI65562:UOR65576 UYE65562:UYN65576 VIA65562:VIJ65576 VRW65562:VSF65576 WBS65562:WCB65576 WLO65562:WLX65576 WVK65562:WVT65576 IY131098:JH131112 SU131098:TD131112 ACQ131098:ACZ131112 AMM131098:AMV131112 AWI131098:AWR131112 BGE131098:BGN131112 BQA131098:BQJ131112 BZW131098:CAF131112 CJS131098:CKB131112 CTO131098:CTX131112 DDK131098:DDT131112 DNG131098:DNP131112 DXC131098:DXL131112 EGY131098:EHH131112 EQU131098:ERD131112 FAQ131098:FAZ131112 FKM131098:FKV131112 FUI131098:FUR131112 GEE131098:GEN131112 GOA131098:GOJ131112 GXW131098:GYF131112 HHS131098:HIB131112 HRO131098:HRX131112 IBK131098:IBT131112 ILG131098:ILP131112 IVC131098:IVL131112 JEY131098:JFH131112 JOU131098:JPD131112 JYQ131098:JYZ131112 KIM131098:KIV131112 KSI131098:KSR131112 LCE131098:LCN131112 LMA131098:LMJ131112 LVW131098:LWF131112 MFS131098:MGB131112 MPO131098:MPX131112 MZK131098:MZT131112 NJG131098:NJP131112 NTC131098:NTL131112 OCY131098:ODH131112 OMU131098:OND131112 OWQ131098:OWZ131112 PGM131098:PGV131112 PQI131098:PQR131112 QAE131098:QAN131112 QKA131098:QKJ131112 QTW131098:QUF131112 RDS131098:REB131112 RNO131098:RNX131112 RXK131098:RXT131112 SHG131098:SHP131112 SRC131098:SRL131112 TAY131098:TBH131112 TKU131098:TLD131112 TUQ131098:TUZ131112 UEM131098:UEV131112 UOI131098:UOR131112 UYE131098:UYN131112 VIA131098:VIJ131112 VRW131098:VSF131112 WBS131098:WCB131112 WLO131098:WLX131112 WVK131098:WVT131112 IY196634:JH196648 SU196634:TD196648 ACQ196634:ACZ196648 AMM196634:AMV196648 AWI196634:AWR196648 BGE196634:BGN196648 BQA196634:BQJ196648 BZW196634:CAF196648 CJS196634:CKB196648 CTO196634:CTX196648 DDK196634:DDT196648 DNG196634:DNP196648 DXC196634:DXL196648 EGY196634:EHH196648 EQU196634:ERD196648 FAQ196634:FAZ196648 FKM196634:FKV196648 FUI196634:FUR196648 GEE196634:GEN196648 GOA196634:GOJ196648 GXW196634:GYF196648 HHS196634:HIB196648 HRO196634:HRX196648 IBK196634:IBT196648 ILG196634:ILP196648 IVC196634:IVL196648 JEY196634:JFH196648 JOU196634:JPD196648 JYQ196634:JYZ196648 KIM196634:KIV196648 KSI196634:KSR196648 LCE196634:LCN196648 LMA196634:LMJ196648 LVW196634:LWF196648 MFS196634:MGB196648 MPO196634:MPX196648 MZK196634:MZT196648 NJG196634:NJP196648 NTC196634:NTL196648 OCY196634:ODH196648 OMU196634:OND196648 OWQ196634:OWZ196648 PGM196634:PGV196648 PQI196634:PQR196648 QAE196634:QAN196648 QKA196634:QKJ196648 QTW196634:QUF196648 RDS196634:REB196648 RNO196634:RNX196648 RXK196634:RXT196648 SHG196634:SHP196648 SRC196634:SRL196648 TAY196634:TBH196648 TKU196634:TLD196648 TUQ196634:TUZ196648 UEM196634:UEV196648 UOI196634:UOR196648 UYE196634:UYN196648 VIA196634:VIJ196648 VRW196634:VSF196648 WBS196634:WCB196648 WLO196634:WLX196648 WVK196634:WVT196648 IY262170:JH262184 SU262170:TD262184 ACQ262170:ACZ262184 AMM262170:AMV262184 AWI262170:AWR262184 BGE262170:BGN262184 BQA262170:BQJ262184 BZW262170:CAF262184 CJS262170:CKB262184 CTO262170:CTX262184 DDK262170:DDT262184 DNG262170:DNP262184 DXC262170:DXL262184 EGY262170:EHH262184 EQU262170:ERD262184 FAQ262170:FAZ262184 FKM262170:FKV262184 FUI262170:FUR262184 GEE262170:GEN262184 GOA262170:GOJ262184 GXW262170:GYF262184 HHS262170:HIB262184 HRO262170:HRX262184 IBK262170:IBT262184 ILG262170:ILP262184 IVC262170:IVL262184 JEY262170:JFH262184 JOU262170:JPD262184 JYQ262170:JYZ262184 KIM262170:KIV262184 KSI262170:KSR262184 LCE262170:LCN262184 LMA262170:LMJ262184 LVW262170:LWF262184 MFS262170:MGB262184 MPO262170:MPX262184 MZK262170:MZT262184 NJG262170:NJP262184 NTC262170:NTL262184 OCY262170:ODH262184 OMU262170:OND262184 OWQ262170:OWZ262184 PGM262170:PGV262184 PQI262170:PQR262184 QAE262170:QAN262184 QKA262170:QKJ262184 QTW262170:QUF262184 RDS262170:REB262184 RNO262170:RNX262184 RXK262170:RXT262184 SHG262170:SHP262184 SRC262170:SRL262184 TAY262170:TBH262184 TKU262170:TLD262184 TUQ262170:TUZ262184 UEM262170:UEV262184 UOI262170:UOR262184 UYE262170:UYN262184 VIA262170:VIJ262184 VRW262170:VSF262184 WBS262170:WCB262184 WLO262170:WLX262184 WVK262170:WVT262184 IY327706:JH327720 SU327706:TD327720 ACQ327706:ACZ327720 AMM327706:AMV327720 AWI327706:AWR327720 BGE327706:BGN327720 BQA327706:BQJ327720 BZW327706:CAF327720 CJS327706:CKB327720 CTO327706:CTX327720 DDK327706:DDT327720 DNG327706:DNP327720 DXC327706:DXL327720 EGY327706:EHH327720 EQU327706:ERD327720 FAQ327706:FAZ327720 FKM327706:FKV327720 FUI327706:FUR327720 GEE327706:GEN327720 GOA327706:GOJ327720 GXW327706:GYF327720 HHS327706:HIB327720 HRO327706:HRX327720 IBK327706:IBT327720 ILG327706:ILP327720 IVC327706:IVL327720 JEY327706:JFH327720 JOU327706:JPD327720 JYQ327706:JYZ327720 KIM327706:KIV327720 KSI327706:KSR327720 LCE327706:LCN327720 LMA327706:LMJ327720 LVW327706:LWF327720 MFS327706:MGB327720 MPO327706:MPX327720 MZK327706:MZT327720 NJG327706:NJP327720 NTC327706:NTL327720 OCY327706:ODH327720 OMU327706:OND327720 OWQ327706:OWZ327720 PGM327706:PGV327720 PQI327706:PQR327720 QAE327706:QAN327720 QKA327706:QKJ327720 QTW327706:QUF327720 RDS327706:REB327720 RNO327706:RNX327720 RXK327706:RXT327720 SHG327706:SHP327720 SRC327706:SRL327720 TAY327706:TBH327720 TKU327706:TLD327720 TUQ327706:TUZ327720 UEM327706:UEV327720 UOI327706:UOR327720 UYE327706:UYN327720 VIA327706:VIJ327720 VRW327706:VSF327720 WBS327706:WCB327720 WLO327706:WLX327720 WVK327706:WVT327720 IY393242:JH393256 SU393242:TD393256 ACQ393242:ACZ393256 AMM393242:AMV393256 AWI393242:AWR393256 BGE393242:BGN393256 BQA393242:BQJ393256 BZW393242:CAF393256 CJS393242:CKB393256 CTO393242:CTX393256 DDK393242:DDT393256 DNG393242:DNP393256 DXC393242:DXL393256 EGY393242:EHH393256 EQU393242:ERD393256 FAQ393242:FAZ393256 FKM393242:FKV393256 FUI393242:FUR393256 GEE393242:GEN393256 GOA393242:GOJ393256 GXW393242:GYF393256 HHS393242:HIB393256 HRO393242:HRX393256 IBK393242:IBT393256 ILG393242:ILP393256 IVC393242:IVL393256 JEY393242:JFH393256 JOU393242:JPD393256 JYQ393242:JYZ393256 KIM393242:KIV393256 KSI393242:KSR393256 LCE393242:LCN393256 LMA393242:LMJ393256 LVW393242:LWF393256 MFS393242:MGB393256 MPO393242:MPX393256 MZK393242:MZT393256 NJG393242:NJP393256 NTC393242:NTL393256 OCY393242:ODH393256 OMU393242:OND393256 OWQ393242:OWZ393256 PGM393242:PGV393256 PQI393242:PQR393256 QAE393242:QAN393256 QKA393242:QKJ393256 QTW393242:QUF393256 RDS393242:REB393256 RNO393242:RNX393256 RXK393242:RXT393256 SHG393242:SHP393256 SRC393242:SRL393256 TAY393242:TBH393256 TKU393242:TLD393256 TUQ393242:TUZ393256 UEM393242:UEV393256 UOI393242:UOR393256 UYE393242:UYN393256 VIA393242:VIJ393256 VRW393242:VSF393256 WBS393242:WCB393256 WLO393242:WLX393256 WVK393242:WVT393256 IY458778:JH458792 SU458778:TD458792 ACQ458778:ACZ458792 AMM458778:AMV458792 AWI458778:AWR458792 BGE458778:BGN458792 BQA458778:BQJ458792 BZW458778:CAF458792 CJS458778:CKB458792 CTO458778:CTX458792 DDK458778:DDT458792 DNG458778:DNP458792 DXC458778:DXL458792 EGY458778:EHH458792 EQU458778:ERD458792 FAQ458778:FAZ458792 FKM458778:FKV458792 FUI458778:FUR458792 GEE458778:GEN458792 GOA458778:GOJ458792 GXW458778:GYF458792 HHS458778:HIB458792 HRO458778:HRX458792 IBK458778:IBT458792 ILG458778:ILP458792 IVC458778:IVL458792 JEY458778:JFH458792 JOU458778:JPD458792 JYQ458778:JYZ458792 KIM458778:KIV458792 KSI458778:KSR458792 LCE458778:LCN458792 LMA458778:LMJ458792 LVW458778:LWF458792 MFS458778:MGB458792 MPO458778:MPX458792 MZK458778:MZT458792 NJG458778:NJP458792 NTC458778:NTL458792 OCY458778:ODH458792 OMU458778:OND458792 OWQ458778:OWZ458792 PGM458778:PGV458792 PQI458778:PQR458792 QAE458778:QAN458792 QKA458778:QKJ458792 QTW458778:QUF458792 RDS458778:REB458792 RNO458778:RNX458792 RXK458778:RXT458792 SHG458778:SHP458792 SRC458778:SRL458792 TAY458778:TBH458792 TKU458778:TLD458792 TUQ458778:TUZ458792 UEM458778:UEV458792 UOI458778:UOR458792 UYE458778:UYN458792 VIA458778:VIJ458792 VRW458778:VSF458792 WBS458778:WCB458792 WLO458778:WLX458792 WVK458778:WVT458792 IY524314:JH524328 SU524314:TD524328 ACQ524314:ACZ524328 AMM524314:AMV524328 AWI524314:AWR524328 BGE524314:BGN524328 BQA524314:BQJ524328 BZW524314:CAF524328 CJS524314:CKB524328 CTO524314:CTX524328 DDK524314:DDT524328 DNG524314:DNP524328 DXC524314:DXL524328 EGY524314:EHH524328 EQU524314:ERD524328 FAQ524314:FAZ524328 FKM524314:FKV524328 FUI524314:FUR524328 GEE524314:GEN524328 GOA524314:GOJ524328 GXW524314:GYF524328 HHS524314:HIB524328 HRO524314:HRX524328 IBK524314:IBT524328 ILG524314:ILP524328 IVC524314:IVL524328 JEY524314:JFH524328 JOU524314:JPD524328 JYQ524314:JYZ524328 KIM524314:KIV524328 KSI524314:KSR524328 LCE524314:LCN524328 LMA524314:LMJ524328 LVW524314:LWF524328 MFS524314:MGB524328 MPO524314:MPX524328 MZK524314:MZT524328 NJG524314:NJP524328 NTC524314:NTL524328 OCY524314:ODH524328 OMU524314:OND524328 OWQ524314:OWZ524328 PGM524314:PGV524328 PQI524314:PQR524328 QAE524314:QAN524328 QKA524314:QKJ524328 QTW524314:QUF524328 RDS524314:REB524328 RNO524314:RNX524328 RXK524314:RXT524328 SHG524314:SHP524328 SRC524314:SRL524328 TAY524314:TBH524328 TKU524314:TLD524328 TUQ524314:TUZ524328 UEM524314:UEV524328 UOI524314:UOR524328 UYE524314:UYN524328 VIA524314:VIJ524328 VRW524314:VSF524328 WBS524314:WCB524328 WLO524314:WLX524328 WVK524314:WVT524328 IY589850:JH589864 SU589850:TD589864 ACQ589850:ACZ589864 AMM589850:AMV589864 AWI589850:AWR589864 BGE589850:BGN589864 BQA589850:BQJ589864 BZW589850:CAF589864 CJS589850:CKB589864 CTO589850:CTX589864 DDK589850:DDT589864 DNG589850:DNP589864 DXC589850:DXL589864 EGY589850:EHH589864 EQU589850:ERD589864 FAQ589850:FAZ589864 FKM589850:FKV589864 FUI589850:FUR589864 GEE589850:GEN589864 GOA589850:GOJ589864 GXW589850:GYF589864 HHS589850:HIB589864 HRO589850:HRX589864 IBK589850:IBT589864 ILG589850:ILP589864 IVC589850:IVL589864 JEY589850:JFH589864 JOU589850:JPD589864 JYQ589850:JYZ589864 KIM589850:KIV589864 KSI589850:KSR589864 LCE589850:LCN589864 LMA589850:LMJ589864 LVW589850:LWF589864 MFS589850:MGB589864 MPO589850:MPX589864 MZK589850:MZT589864 NJG589850:NJP589864 NTC589850:NTL589864 OCY589850:ODH589864 OMU589850:OND589864 OWQ589850:OWZ589864 PGM589850:PGV589864 PQI589850:PQR589864 QAE589850:QAN589864 QKA589850:QKJ589864 QTW589850:QUF589864 RDS589850:REB589864 RNO589850:RNX589864 RXK589850:RXT589864 SHG589850:SHP589864 SRC589850:SRL589864 TAY589850:TBH589864 TKU589850:TLD589864 TUQ589850:TUZ589864 UEM589850:UEV589864 UOI589850:UOR589864 UYE589850:UYN589864 VIA589850:VIJ589864 VRW589850:VSF589864 WBS589850:WCB589864 WLO589850:WLX589864 WVK589850:WVT589864 IY655386:JH655400 SU655386:TD655400 ACQ655386:ACZ655400 AMM655386:AMV655400 AWI655386:AWR655400 BGE655386:BGN655400 BQA655386:BQJ655400 BZW655386:CAF655400 CJS655386:CKB655400 CTO655386:CTX655400 DDK655386:DDT655400 DNG655386:DNP655400 DXC655386:DXL655400 EGY655386:EHH655400 EQU655386:ERD655400 FAQ655386:FAZ655400 FKM655386:FKV655400 FUI655386:FUR655400 GEE655386:GEN655400 GOA655386:GOJ655400 GXW655386:GYF655400 HHS655386:HIB655400 HRO655386:HRX655400 IBK655386:IBT655400 ILG655386:ILP655400 IVC655386:IVL655400 JEY655386:JFH655400 JOU655386:JPD655400 JYQ655386:JYZ655400 KIM655386:KIV655400 KSI655386:KSR655400 LCE655386:LCN655400 LMA655386:LMJ655400 LVW655386:LWF655400 MFS655386:MGB655400 MPO655386:MPX655400 MZK655386:MZT655400 NJG655386:NJP655400 NTC655386:NTL655400 OCY655386:ODH655400 OMU655386:OND655400 OWQ655386:OWZ655400 PGM655386:PGV655400 PQI655386:PQR655400 QAE655386:QAN655400 QKA655386:QKJ655400 QTW655386:QUF655400 RDS655386:REB655400 RNO655386:RNX655400 RXK655386:RXT655400 SHG655386:SHP655400 SRC655386:SRL655400 TAY655386:TBH655400 TKU655386:TLD655400 TUQ655386:TUZ655400 UEM655386:UEV655400 UOI655386:UOR655400 UYE655386:UYN655400 VIA655386:VIJ655400 VRW655386:VSF655400 WBS655386:WCB655400 WLO655386:WLX655400 WVK655386:WVT655400 IY720922:JH720936 SU720922:TD720936 ACQ720922:ACZ720936 AMM720922:AMV720936 AWI720922:AWR720936 BGE720922:BGN720936 BQA720922:BQJ720936 BZW720922:CAF720936 CJS720922:CKB720936 CTO720922:CTX720936 DDK720922:DDT720936 DNG720922:DNP720936 DXC720922:DXL720936 EGY720922:EHH720936 EQU720922:ERD720936 FAQ720922:FAZ720936 FKM720922:FKV720936 FUI720922:FUR720936 GEE720922:GEN720936 GOA720922:GOJ720936 GXW720922:GYF720936 HHS720922:HIB720936 HRO720922:HRX720936 IBK720922:IBT720936 ILG720922:ILP720936 IVC720922:IVL720936 JEY720922:JFH720936 JOU720922:JPD720936 JYQ720922:JYZ720936 KIM720922:KIV720936 KSI720922:KSR720936 LCE720922:LCN720936 LMA720922:LMJ720936 LVW720922:LWF720936 MFS720922:MGB720936 MPO720922:MPX720936 MZK720922:MZT720936 NJG720922:NJP720936 NTC720922:NTL720936 OCY720922:ODH720936 OMU720922:OND720936 OWQ720922:OWZ720936 PGM720922:PGV720936 PQI720922:PQR720936 QAE720922:QAN720936 QKA720922:QKJ720936 QTW720922:QUF720936 RDS720922:REB720936 RNO720922:RNX720936 RXK720922:RXT720936 SHG720922:SHP720936 SRC720922:SRL720936 TAY720922:TBH720936 TKU720922:TLD720936 TUQ720922:TUZ720936 UEM720922:UEV720936 UOI720922:UOR720936 UYE720922:UYN720936 VIA720922:VIJ720936 VRW720922:VSF720936 WBS720922:WCB720936 WLO720922:WLX720936 WVK720922:WVT720936 IY786458:JH786472 SU786458:TD786472 ACQ786458:ACZ786472 AMM786458:AMV786472 AWI786458:AWR786472 BGE786458:BGN786472 BQA786458:BQJ786472 BZW786458:CAF786472 CJS786458:CKB786472 CTO786458:CTX786472 DDK786458:DDT786472 DNG786458:DNP786472 DXC786458:DXL786472 EGY786458:EHH786472 EQU786458:ERD786472 FAQ786458:FAZ786472 FKM786458:FKV786472 FUI786458:FUR786472 GEE786458:GEN786472 GOA786458:GOJ786472 GXW786458:GYF786472 HHS786458:HIB786472 HRO786458:HRX786472 IBK786458:IBT786472 ILG786458:ILP786472 IVC786458:IVL786472 JEY786458:JFH786472 JOU786458:JPD786472 JYQ786458:JYZ786472 KIM786458:KIV786472 KSI786458:KSR786472 LCE786458:LCN786472 LMA786458:LMJ786472 LVW786458:LWF786472 MFS786458:MGB786472 MPO786458:MPX786472 MZK786458:MZT786472 NJG786458:NJP786472 NTC786458:NTL786472 OCY786458:ODH786472 OMU786458:OND786472 OWQ786458:OWZ786472 PGM786458:PGV786472 PQI786458:PQR786472 QAE786458:QAN786472 QKA786458:QKJ786472 QTW786458:QUF786472 RDS786458:REB786472 RNO786458:RNX786472 RXK786458:RXT786472 SHG786458:SHP786472 SRC786458:SRL786472 TAY786458:TBH786472 TKU786458:TLD786472 TUQ786458:TUZ786472 UEM786458:UEV786472 UOI786458:UOR786472 UYE786458:UYN786472 VIA786458:VIJ786472 VRW786458:VSF786472 WBS786458:WCB786472 WLO786458:WLX786472 WVK786458:WVT786472 IY851994:JH852008 SU851994:TD852008 ACQ851994:ACZ852008 AMM851994:AMV852008 AWI851994:AWR852008 BGE851994:BGN852008 BQA851994:BQJ852008 BZW851994:CAF852008 CJS851994:CKB852008 CTO851994:CTX852008 DDK851994:DDT852008 DNG851994:DNP852008 DXC851994:DXL852008 EGY851994:EHH852008 EQU851994:ERD852008 FAQ851994:FAZ852008 FKM851994:FKV852008 FUI851994:FUR852008 GEE851994:GEN852008 GOA851994:GOJ852008 GXW851994:GYF852008 HHS851994:HIB852008 HRO851994:HRX852008 IBK851994:IBT852008 ILG851994:ILP852008 IVC851994:IVL852008 JEY851994:JFH852008 JOU851994:JPD852008 JYQ851994:JYZ852008 KIM851994:KIV852008 KSI851994:KSR852008 LCE851994:LCN852008 LMA851994:LMJ852008 LVW851994:LWF852008 MFS851994:MGB852008 MPO851994:MPX852008 MZK851994:MZT852008 NJG851994:NJP852008 NTC851994:NTL852008 OCY851994:ODH852008 OMU851994:OND852008 OWQ851994:OWZ852008 PGM851994:PGV852008 PQI851994:PQR852008 QAE851994:QAN852008 QKA851994:QKJ852008 QTW851994:QUF852008 RDS851994:REB852008 RNO851994:RNX852008 RXK851994:RXT852008 SHG851994:SHP852008 SRC851994:SRL852008 TAY851994:TBH852008 TKU851994:TLD852008 TUQ851994:TUZ852008 UEM851994:UEV852008 UOI851994:UOR852008 UYE851994:UYN852008 VIA851994:VIJ852008 VRW851994:VSF852008 WBS851994:WCB852008 WLO851994:WLX852008 WVK851994:WVT852008 IY917530:JH917544 SU917530:TD917544 ACQ917530:ACZ917544 AMM917530:AMV917544 AWI917530:AWR917544 BGE917530:BGN917544 BQA917530:BQJ917544 BZW917530:CAF917544 CJS917530:CKB917544 CTO917530:CTX917544 DDK917530:DDT917544 DNG917530:DNP917544 DXC917530:DXL917544 EGY917530:EHH917544 EQU917530:ERD917544 FAQ917530:FAZ917544 FKM917530:FKV917544 FUI917530:FUR917544 GEE917530:GEN917544 GOA917530:GOJ917544 GXW917530:GYF917544 HHS917530:HIB917544 HRO917530:HRX917544 IBK917530:IBT917544 ILG917530:ILP917544 IVC917530:IVL917544 JEY917530:JFH917544 JOU917530:JPD917544 JYQ917530:JYZ917544 KIM917530:KIV917544 KSI917530:KSR917544 LCE917530:LCN917544 LMA917530:LMJ917544 LVW917530:LWF917544 MFS917530:MGB917544 MPO917530:MPX917544 MZK917530:MZT917544 NJG917530:NJP917544 NTC917530:NTL917544 OCY917530:ODH917544 OMU917530:OND917544 OWQ917530:OWZ917544 PGM917530:PGV917544 PQI917530:PQR917544 QAE917530:QAN917544 QKA917530:QKJ917544 QTW917530:QUF917544 RDS917530:REB917544 RNO917530:RNX917544 RXK917530:RXT917544 SHG917530:SHP917544 SRC917530:SRL917544 TAY917530:TBH917544 TKU917530:TLD917544 TUQ917530:TUZ917544 UEM917530:UEV917544 UOI917530:UOR917544 UYE917530:UYN917544 VIA917530:VIJ917544 VRW917530:VSF917544 WBS917530:WCB917544 WLO917530:WLX917544 WVK917530:WVT917544 IY983066:JH983080 SU983066:TD983080 ACQ983066:ACZ983080 AMM983066:AMV983080 AWI983066:AWR983080 BGE983066:BGN983080 BQA983066:BQJ983080 BZW983066:CAF983080 CJS983066:CKB983080 CTO983066:CTX983080 DDK983066:DDT983080 DNG983066:DNP983080 DXC983066:DXL983080 EGY983066:EHH983080 EQU983066:ERD983080 FAQ983066:FAZ983080 FKM983066:FKV983080 FUI983066:FUR983080 GEE983066:GEN983080 GOA983066:GOJ983080 GXW983066:GYF983080 HHS983066:HIB983080 HRO983066:HRX983080 IBK983066:IBT983080 ILG983066:ILP983080 IVC983066:IVL983080 JEY983066:JFH983080 JOU983066:JPD983080 JYQ983066:JYZ983080 KIM983066:KIV983080 KSI983066:KSR983080 LCE983066:LCN983080 LMA983066:LMJ983080 LVW983066:LWF983080 MFS983066:MGB983080 MPO983066:MPX983080 MZK983066:MZT983080 NJG983066:NJP983080 NTC983066:NTL983080 OCY983066:ODH983080 OMU983066:OND983080 OWQ983066:OWZ983080 PGM983066:PGV983080 PQI983066:PQR983080 QAE983066:QAN983080 QKA983066:QKJ983080 QTW983066:QUF983080 RDS983066:REB983080 RNO983066:RNX983080 RXK983066:RXT983080 SHG983066:SHP983080 SRC983066:SRL983080 TAY983066:TBH983080 TKU983066:TLD983080 TUQ983066:TUZ983080 UEM983066:UEV983080 UOI983066:UOR983080 UYE983066:UYN983080 VIA983066:VIJ983080 VRW983066:VSF983080 WBS983066:WCB983080 WLO983066:WLX983080 WVK983066:WVT983080 WVH983089:WVT983094 IV65578:JH65583 SR65578:TD65583 ACN65578:ACZ65583 AMJ65578:AMV65583 AWF65578:AWR65583 BGB65578:BGN65583 BPX65578:BQJ65583 BZT65578:CAF65583 CJP65578:CKB65583 CTL65578:CTX65583 DDH65578:DDT65583 DND65578:DNP65583 DWZ65578:DXL65583 EGV65578:EHH65583 EQR65578:ERD65583 FAN65578:FAZ65583 FKJ65578:FKV65583 FUF65578:FUR65583 GEB65578:GEN65583 GNX65578:GOJ65583 GXT65578:GYF65583 HHP65578:HIB65583 HRL65578:HRX65583 IBH65578:IBT65583 ILD65578:ILP65583 IUZ65578:IVL65583 JEV65578:JFH65583 JOR65578:JPD65583 JYN65578:JYZ65583 KIJ65578:KIV65583 KSF65578:KSR65583 LCB65578:LCN65583 LLX65578:LMJ65583 LVT65578:LWF65583 MFP65578:MGB65583 MPL65578:MPX65583 MZH65578:MZT65583 NJD65578:NJP65583 NSZ65578:NTL65583 OCV65578:ODH65583 OMR65578:OND65583 OWN65578:OWZ65583 PGJ65578:PGV65583 PQF65578:PQR65583 QAB65578:QAN65583 QJX65578:QKJ65583 QTT65578:QUF65583 RDP65578:REB65583 RNL65578:RNX65583 RXH65578:RXT65583 SHD65578:SHP65583 SQZ65578:SRL65583 TAV65578:TBH65583 TKR65578:TLD65583 TUN65578:TUZ65583 UEJ65578:UEV65583 UOF65578:UOR65583 UYB65578:UYN65583 VHX65578:VIJ65583 VRT65578:VSF65583 WBP65578:WCB65583 WLL65578:WLX65583 WVH65578:WVT65583 IV131114:JH131119 SR131114:TD131119 ACN131114:ACZ131119 AMJ131114:AMV131119 AWF131114:AWR131119 BGB131114:BGN131119 BPX131114:BQJ131119 BZT131114:CAF131119 CJP131114:CKB131119 CTL131114:CTX131119 DDH131114:DDT131119 DND131114:DNP131119 DWZ131114:DXL131119 EGV131114:EHH131119 EQR131114:ERD131119 FAN131114:FAZ131119 FKJ131114:FKV131119 FUF131114:FUR131119 GEB131114:GEN131119 GNX131114:GOJ131119 GXT131114:GYF131119 HHP131114:HIB131119 HRL131114:HRX131119 IBH131114:IBT131119 ILD131114:ILP131119 IUZ131114:IVL131119 JEV131114:JFH131119 JOR131114:JPD131119 JYN131114:JYZ131119 KIJ131114:KIV131119 KSF131114:KSR131119 LCB131114:LCN131119 LLX131114:LMJ131119 LVT131114:LWF131119 MFP131114:MGB131119 MPL131114:MPX131119 MZH131114:MZT131119 NJD131114:NJP131119 NSZ131114:NTL131119 OCV131114:ODH131119 OMR131114:OND131119 OWN131114:OWZ131119 PGJ131114:PGV131119 PQF131114:PQR131119 QAB131114:QAN131119 QJX131114:QKJ131119 QTT131114:QUF131119 RDP131114:REB131119 RNL131114:RNX131119 RXH131114:RXT131119 SHD131114:SHP131119 SQZ131114:SRL131119 TAV131114:TBH131119 TKR131114:TLD131119 TUN131114:TUZ131119 UEJ131114:UEV131119 UOF131114:UOR131119 UYB131114:UYN131119 VHX131114:VIJ131119 VRT131114:VSF131119 WBP131114:WCB131119 WLL131114:WLX131119 WVH131114:WVT131119 IV196650:JH196655 SR196650:TD196655 ACN196650:ACZ196655 AMJ196650:AMV196655 AWF196650:AWR196655 BGB196650:BGN196655 BPX196650:BQJ196655 BZT196650:CAF196655 CJP196650:CKB196655 CTL196650:CTX196655 DDH196650:DDT196655 DND196650:DNP196655 DWZ196650:DXL196655 EGV196650:EHH196655 EQR196650:ERD196655 FAN196650:FAZ196655 FKJ196650:FKV196655 FUF196650:FUR196655 GEB196650:GEN196655 GNX196650:GOJ196655 GXT196650:GYF196655 HHP196650:HIB196655 HRL196650:HRX196655 IBH196650:IBT196655 ILD196650:ILP196655 IUZ196650:IVL196655 JEV196650:JFH196655 JOR196650:JPD196655 JYN196650:JYZ196655 KIJ196650:KIV196655 KSF196650:KSR196655 LCB196650:LCN196655 LLX196650:LMJ196655 LVT196650:LWF196655 MFP196650:MGB196655 MPL196650:MPX196655 MZH196650:MZT196655 NJD196650:NJP196655 NSZ196650:NTL196655 OCV196650:ODH196655 OMR196650:OND196655 OWN196650:OWZ196655 PGJ196650:PGV196655 PQF196650:PQR196655 QAB196650:QAN196655 QJX196650:QKJ196655 QTT196650:QUF196655 RDP196650:REB196655 RNL196650:RNX196655 RXH196650:RXT196655 SHD196650:SHP196655 SQZ196650:SRL196655 TAV196650:TBH196655 TKR196650:TLD196655 TUN196650:TUZ196655 UEJ196650:UEV196655 UOF196650:UOR196655 UYB196650:UYN196655 VHX196650:VIJ196655 VRT196650:VSF196655 WBP196650:WCB196655 WLL196650:WLX196655 WVH196650:WVT196655 IV262186:JH262191 SR262186:TD262191 ACN262186:ACZ262191 AMJ262186:AMV262191 AWF262186:AWR262191 BGB262186:BGN262191 BPX262186:BQJ262191 BZT262186:CAF262191 CJP262186:CKB262191 CTL262186:CTX262191 DDH262186:DDT262191 DND262186:DNP262191 DWZ262186:DXL262191 EGV262186:EHH262191 EQR262186:ERD262191 FAN262186:FAZ262191 FKJ262186:FKV262191 FUF262186:FUR262191 GEB262186:GEN262191 GNX262186:GOJ262191 GXT262186:GYF262191 HHP262186:HIB262191 HRL262186:HRX262191 IBH262186:IBT262191 ILD262186:ILP262191 IUZ262186:IVL262191 JEV262186:JFH262191 JOR262186:JPD262191 JYN262186:JYZ262191 KIJ262186:KIV262191 KSF262186:KSR262191 LCB262186:LCN262191 LLX262186:LMJ262191 LVT262186:LWF262191 MFP262186:MGB262191 MPL262186:MPX262191 MZH262186:MZT262191 NJD262186:NJP262191 NSZ262186:NTL262191 OCV262186:ODH262191 OMR262186:OND262191 OWN262186:OWZ262191 PGJ262186:PGV262191 PQF262186:PQR262191 QAB262186:QAN262191 QJX262186:QKJ262191 QTT262186:QUF262191 RDP262186:REB262191 RNL262186:RNX262191 RXH262186:RXT262191 SHD262186:SHP262191 SQZ262186:SRL262191 TAV262186:TBH262191 TKR262186:TLD262191 TUN262186:TUZ262191 UEJ262186:UEV262191 UOF262186:UOR262191 UYB262186:UYN262191 VHX262186:VIJ262191 VRT262186:VSF262191 WBP262186:WCB262191 WLL262186:WLX262191 WVH262186:WVT262191 IV327722:JH327727 SR327722:TD327727 ACN327722:ACZ327727 AMJ327722:AMV327727 AWF327722:AWR327727 BGB327722:BGN327727 BPX327722:BQJ327727 BZT327722:CAF327727 CJP327722:CKB327727 CTL327722:CTX327727 DDH327722:DDT327727 DND327722:DNP327727 DWZ327722:DXL327727 EGV327722:EHH327727 EQR327722:ERD327727 FAN327722:FAZ327727 FKJ327722:FKV327727 FUF327722:FUR327727 GEB327722:GEN327727 GNX327722:GOJ327727 GXT327722:GYF327727 HHP327722:HIB327727 HRL327722:HRX327727 IBH327722:IBT327727 ILD327722:ILP327727 IUZ327722:IVL327727 JEV327722:JFH327727 JOR327722:JPD327727 JYN327722:JYZ327727 KIJ327722:KIV327727 KSF327722:KSR327727 LCB327722:LCN327727 LLX327722:LMJ327727 LVT327722:LWF327727 MFP327722:MGB327727 MPL327722:MPX327727 MZH327722:MZT327727 NJD327722:NJP327727 NSZ327722:NTL327727 OCV327722:ODH327727 OMR327722:OND327727 OWN327722:OWZ327727 PGJ327722:PGV327727 PQF327722:PQR327727 QAB327722:QAN327727 QJX327722:QKJ327727 QTT327722:QUF327727 RDP327722:REB327727 RNL327722:RNX327727 RXH327722:RXT327727 SHD327722:SHP327727 SQZ327722:SRL327727 TAV327722:TBH327727 TKR327722:TLD327727 TUN327722:TUZ327727 UEJ327722:UEV327727 UOF327722:UOR327727 UYB327722:UYN327727 VHX327722:VIJ327727 VRT327722:VSF327727 WBP327722:WCB327727 WLL327722:WLX327727 WVH327722:WVT327727 IV393258:JH393263 SR393258:TD393263 ACN393258:ACZ393263 AMJ393258:AMV393263 AWF393258:AWR393263 BGB393258:BGN393263 BPX393258:BQJ393263 BZT393258:CAF393263 CJP393258:CKB393263 CTL393258:CTX393263 DDH393258:DDT393263 DND393258:DNP393263 DWZ393258:DXL393263 EGV393258:EHH393263 EQR393258:ERD393263 FAN393258:FAZ393263 FKJ393258:FKV393263 FUF393258:FUR393263 GEB393258:GEN393263 GNX393258:GOJ393263 GXT393258:GYF393263 HHP393258:HIB393263 HRL393258:HRX393263 IBH393258:IBT393263 ILD393258:ILP393263 IUZ393258:IVL393263 JEV393258:JFH393263 JOR393258:JPD393263 JYN393258:JYZ393263 KIJ393258:KIV393263 KSF393258:KSR393263 LCB393258:LCN393263 LLX393258:LMJ393263 LVT393258:LWF393263 MFP393258:MGB393263 MPL393258:MPX393263 MZH393258:MZT393263 NJD393258:NJP393263 NSZ393258:NTL393263 OCV393258:ODH393263 OMR393258:OND393263 OWN393258:OWZ393263 PGJ393258:PGV393263 PQF393258:PQR393263 QAB393258:QAN393263 QJX393258:QKJ393263 QTT393258:QUF393263 RDP393258:REB393263 RNL393258:RNX393263 RXH393258:RXT393263 SHD393258:SHP393263 SQZ393258:SRL393263 TAV393258:TBH393263 TKR393258:TLD393263 TUN393258:TUZ393263 UEJ393258:UEV393263 UOF393258:UOR393263 UYB393258:UYN393263 VHX393258:VIJ393263 VRT393258:VSF393263 WBP393258:WCB393263 WLL393258:WLX393263 WVH393258:WVT393263 IV458794:JH458799 SR458794:TD458799 ACN458794:ACZ458799 AMJ458794:AMV458799 AWF458794:AWR458799 BGB458794:BGN458799 BPX458794:BQJ458799 BZT458794:CAF458799 CJP458794:CKB458799 CTL458794:CTX458799 DDH458794:DDT458799 DND458794:DNP458799 DWZ458794:DXL458799 EGV458794:EHH458799 EQR458794:ERD458799 FAN458794:FAZ458799 FKJ458794:FKV458799 FUF458794:FUR458799 GEB458794:GEN458799 GNX458794:GOJ458799 GXT458794:GYF458799 HHP458794:HIB458799 HRL458794:HRX458799 IBH458794:IBT458799 ILD458794:ILP458799 IUZ458794:IVL458799 JEV458794:JFH458799 JOR458794:JPD458799 JYN458794:JYZ458799 KIJ458794:KIV458799 KSF458794:KSR458799 LCB458794:LCN458799 LLX458794:LMJ458799 LVT458794:LWF458799 MFP458794:MGB458799 MPL458794:MPX458799 MZH458794:MZT458799 NJD458794:NJP458799 NSZ458794:NTL458799 OCV458794:ODH458799 OMR458794:OND458799 OWN458794:OWZ458799 PGJ458794:PGV458799 PQF458794:PQR458799 QAB458794:QAN458799 QJX458794:QKJ458799 QTT458794:QUF458799 RDP458794:REB458799 RNL458794:RNX458799 RXH458794:RXT458799 SHD458794:SHP458799 SQZ458794:SRL458799 TAV458794:TBH458799 TKR458794:TLD458799 TUN458794:TUZ458799 UEJ458794:UEV458799 UOF458794:UOR458799 UYB458794:UYN458799 VHX458794:VIJ458799 VRT458794:VSF458799 WBP458794:WCB458799 WLL458794:WLX458799 WVH458794:WVT458799 IV524330:JH524335 SR524330:TD524335 ACN524330:ACZ524335 AMJ524330:AMV524335 AWF524330:AWR524335 BGB524330:BGN524335 BPX524330:BQJ524335 BZT524330:CAF524335 CJP524330:CKB524335 CTL524330:CTX524335 DDH524330:DDT524335 DND524330:DNP524335 DWZ524330:DXL524335 EGV524330:EHH524335 EQR524330:ERD524335 FAN524330:FAZ524335 FKJ524330:FKV524335 FUF524330:FUR524335 GEB524330:GEN524335 GNX524330:GOJ524335 GXT524330:GYF524335 HHP524330:HIB524335 HRL524330:HRX524335 IBH524330:IBT524335 ILD524330:ILP524335 IUZ524330:IVL524335 JEV524330:JFH524335 JOR524330:JPD524335 JYN524330:JYZ524335 KIJ524330:KIV524335 KSF524330:KSR524335 LCB524330:LCN524335 LLX524330:LMJ524335 LVT524330:LWF524335 MFP524330:MGB524335 MPL524330:MPX524335 MZH524330:MZT524335 NJD524330:NJP524335 NSZ524330:NTL524335 OCV524330:ODH524335 OMR524330:OND524335 OWN524330:OWZ524335 PGJ524330:PGV524335 PQF524330:PQR524335 QAB524330:QAN524335 QJX524330:QKJ524335 QTT524330:QUF524335 RDP524330:REB524335 RNL524330:RNX524335 RXH524330:RXT524335 SHD524330:SHP524335 SQZ524330:SRL524335 TAV524330:TBH524335 TKR524330:TLD524335 TUN524330:TUZ524335 UEJ524330:UEV524335 UOF524330:UOR524335 UYB524330:UYN524335 VHX524330:VIJ524335 VRT524330:VSF524335 WBP524330:WCB524335 WLL524330:WLX524335 WVH524330:WVT524335 IV589866:JH589871 SR589866:TD589871 ACN589866:ACZ589871 AMJ589866:AMV589871 AWF589866:AWR589871 BGB589866:BGN589871 BPX589866:BQJ589871 BZT589866:CAF589871 CJP589866:CKB589871 CTL589866:CTX589871 DDH589866:DDT589871 DND589866:DNP589871 DWZ589866:DXL589871 EGV589866:EHH589871 EQR589866:ERD589871 FAN589866:FAZ589871 FKJ589866:FKV589871 FUF589866:FUR589871 GEB589866:GEN589871 GNX589866:GOJ589871 GXT589866:GYF589871 HHP589866:HIB589871 HRL589866:HRX589871 IBH589866:IBT589871 ILD589866:ILP589871 IUZ589866:IVL589871 JEV589866:JFH589871 JOR589866:JPD589871 JYN589866:JYZ589871 KIJ589866:KIV589871 KSF589866:KSR589871 LCB589866:LCN589871 LLX589866:LMJ589871 LVT589866:LWF589871 MFP589866:MGB589871 MPL589866:MPX589871 MZH589866:MZT589871 NJD589866:NJP589871 NSZ589866:NTL589871 OCV589866:ODH589871 OMR589866:OND589871 OWN589866:OWZ589871 PGJ589866:PGV589871 PQF589866:PQR589871 QAB589866:QAN589871 QJX589866:QKJ589871 QTT589866:QUF589871 RDP589866:REB589871 RNL589866:RNX589871 RXH589866:RXT589871 SHD589866:SHP589871 SQZ589866:SRL589871 TAV589866:TBH589871 TKR589866:TLD589871 TUN589866:TUZ589871 UEJ589866:UEV589871 UOF589866:UOR589871 UYB589866:UYN589871 VHX589866:VIJ589871 VRT589866:VSF589871 WBP589866:WCB589871 WLL589866:WLX589871 WVH589866:WVT589871 IV655402:JH655407 SR655402:TD655407 ACN655402:ACZ655407 AMJ655402:AMV655407 AWF655402:AWR655407 BGB655402:BGN655407 BPX655402:BQJ655407 BZT655402:CAF655407 CJP655402:CKB655407 CTL655402:CTX655407 DDH655402:DDT655407 DND655402:DNP655407 DWZ655402:DXL655407 EGV655402:EHH655407 EQR655402:ERD655407 FAN655402:FAZ655407 FKJ655402:FKV655407 FUF655402:FUR655407 GEB655402:GEN655407 GNX655402:GOJ655407 GXT655402:GYF655407 HHP655402:HIB655407 HRL655402:HRX655407 IBH655402:IBT655407 ILD655402:ILP655407 IUZ655402:IVL655407 JEV655402:JFH655407 JOR655402:JPD655407 JYN655402:JYZ655407 KIJ655402:KIV655407 KSF655402:KSR655407 LCB655402:LCN655407 LLX655402:LMJ655407 LVT655402:LWF655407 MFP655402:MGB655407 MPL655402:MPX655407 MZH655402:MZT655407 NJD655402:NJP655407 NSZ655402:NTL655407 OCV655402:ODH655407 OMR655402:OND655407 OWN655402:OWZ655407 PGJ655402:PGV655407 PQF655402:PQR655407 QAB655402:QAN655407 QJX655402:QKJ655407 QTT655402:QUF655407 RDP655402:REB655407 RNL655402:RNX655407 RXH655402:RXT655407 SHD655402:SHP655407 SQZ655402:SRL655407 TAV655402:TBH655407 TKR655402:TLD655407 TUN655402:TUZ655407 UEJ655402:UEV655407 UOF655402:UOR655407 UYB655402:UYN655407 VHX655402:VIJ655407 VRT655402:VSF655407 WBP655402:WCB655407 WLL655402:WLX655407 WVH655402:WVT655407 IV720938:JH720943 SR720938:TD720943 ACN720938:ACZ720943 AMJ720938:AMV720943 AWF720938:AWR720943 BGB720938:BGN720943 BPX720938:BQJ720943 BZT720938:CAF720943 CJP720938:CKB720943 CTL720938:CTX720943 DDH720938:DDT720943 DND720938:DNP720943 DWZ720938:DXL720943 EGV720938:EHH720943 EQR720938:ERD720943 FAN720938:FAZ720943 FKJ720938:FKV720943 FUF720938:FUR720943 GEB720938:GEN720943 GNX720938:GOJ720943 GXT720938:GYF720943 HHP720938:HIB720943 HRL720938:HRX720943 IBH720938:IBT720943 ILD720938:ILP720943 IUZ720938:IVL720943 JEV720938:JFH720943 JOR720938:JPD720943 JYN720938:JYZ720943 KIJ720938:KIV720943 KSF720938:KSR720943 LCB720938:LCN720943 LLX720938:LMJ720943 LVT720938:LWF720943 MFP720938:MGB720943 MPL720938:MPX720943 MZH720938:MZT720943 NJD720938:NJP720943 NSZ720938:NTL720943 OCV720938:ODH720943 OMR720938:OND720943 OWN720938:OWZ720943 PGJ720938:PGV720943 PQF720938:PQR720943 QAB720938:QAN720943 QJX720938:QKJ720943 QTT720938:QUF720943 RDP720938:REB720943 RNL720938:RNX720943 RXH720938:RXT720943 SHD720938:SHP720943 SQZ720938:SRL720943 TAV720938:TBH720943 TKR720938:TLD720943 TUN720938:TUZ720943 UEJ720938:UEV720943 UOF720938:UOR720943 UYB720938:UYN720943 VHX720938:VIJ720943 VRT720938:VSF720943 WBP720938:WCB720943 WLL720938:WLX720943 WVH720938:WVT720943 IV786474:JH786479 SR786474:TD786479 ACN786474:ACZ786479 AMJ786474:AMV786479 AWF786474:AWR786479 BGB786474:BGN786479 BPX786474:BQJ786479 BZT786474:CAF786479 CJP786474:CKB786479 CTL786474:CTX786479 DDH786474:DDT786479 DND786474:DNP786479 DWZ786474:DXL786479 EGV786474:EHH786479 EQR786474:ERD786479 FAN786474:FAZ786479 FKJ786474:FKV786479 FUF786474:FUR786479 GEB786474:GEN786479 GNX786474:GOJ786479 GXT786474:GYF786479 HHP786474:HIB786479 HRL786474:HRX786479 IBH786474:IBT786479 ILD786474:ILP786479 IUZ786474:IVL786479 JEV786474:JFH786479 JOR786474:JPD786479 JYN786474:JYZ786479 KIJ786474:KIV786479 KSF786474:KSR786479 LCB786474:LCN786479 LLX786474:LMJ786479 LVT786474:LWF786479 MFP786474:MGB786479 MPL786474:MPX786479 MZH786474:MZT786479 NJD786474:NJP786479 NSZ786474:NTL786479 OCV786474:ODH786479 OMR786474:OND786479 OWN786474:OWZ786479 PGJ786474:PGV786479 PQF786474:PQR786479 QAB786474:QAN786479 QJX786474:QKJ786479 QTT786474:QUF786479 RDP786474:REB786479 RNL786474:RNX786479 RXH786474:RXT786479 SHD786474:SHP786479 SQZ786474:SRL786479 TAV786474:TBH786479 TKR786474:TLD786479 TUN786474:TUZ786479 UEJ786474:UEV786479 UOF786474:UOR786479 UYB786474:UYN786479 VHX786474:VIJ786479 VRT786474:VSF786479 WBP786474:WCB786479 WLL786474:WLX786479 WVH786474:WVT786479 IV852010:JH852015 SR852010:TD852015 ACN852010:ACZ852015 AMJ852010:AMV852015 AWF852010:AWR852015 BGB852010:BGN852015 BPX852010:BQJ852015 BZT852010:CAF852015 CJP852010:CKB852015 CTL852010:CTX852015 DDH852010:DDT852015 DND852010:DNP852015 DWZ852010:DXL852015 EGV852010:EHH852015 EQR852010:ERD852015 FAN852010:FAZ852015 FKJ852010:FKV852015 FUF852010:FUR852015 GEB852010:GEN852015 GNX852010:GOJ852015 GXT852010:GYF852015 HHP852010:HIB852015 HRL852010:HRX852015 IBH852010:IBT852015 ILD852010:ILP852015 IUZ852010:IVL852015 JEV852010:JFH852015 JOR852010:JPD852015 JYN852010:JYZ852015 KIJ852010:KIV852015 KSF852010:KSR852015 LCB852010:LCN852015 LLX852010:LMJ852015 LVT852010:LWF852015 MFP852010:MGB852015 MPL852010:MPX852015 MZH852010:MZT852015 NJD852010:NJP852015 NSZ852010:NTL852015 OCV852010:ODH852015 OMR852010:OND852015 OWN852010:OWZ852015 PGJ852010:PGV852015 PQF852010:PQR852015 QAB852010:QAN852015 QJX852010:QKJ852015 QTT852010:QUF852015 RDP852010:REB852015 RNL852010:RNX852015 RXH852010:RXT852015 SHD852010:SHP852015 SQZ852010:SRL852015 TAV852010:TBH852015 TKR852010:TLD852015 TUN852010:TUZ852015 UEJ852010:UEV852015 UOF852010:UOR852015 UYB852010:UYN852015 VHX852010:VIJ852015 VRT852010:VSF852015 WBP852010:WCB852015 WLL852010:WLX852015 WVH852010:WVT852015 IV917546:JH917551 SR917546:TD917551 ACN917546:ACZ917551 AMJ917546:AMV917551 AWF917546:AWR917551 BGB917546:BGN917551 BPX917546:BQJ917551 BZT917546:CAF917551 CJP917546:CKB917551 CTL917546:CTX917551 DDH917546:DDT917551 DND917546:DNP917551 DWZ917546:DXL917551 EGV917546:EHH917551 EQR917546:ERD917551 FAN917546:FAZ917551 FKJ917546:FKV917551 FUF917546:FUR917551 GEB917546:GEN917551 GNX917546:GOJ917551 GXT917546:GYF917551 HHP917546:HIB917551 HRL917546:HRX917551 IBH917546:IBT917551 ILD917546:ILP917551 IUZ917546:IVL917551 JEV917546:JFH917551 JOR917546:JPD917551 JYN917546:JYZ917551 KIJ917546:KIV917551 KSF917546:KSR917551 LCB917546:LCN917551 LLX917546:LMJ917551 LVT917546:LWF917551 MFP917546:MGB917551 MPL917546:MPX917551 MZH917546:MZT917551 NJD917546:NJP917551 NSZ917546:NTL917551 OCV917546:ODH917551 OMR917546:OND917551 OWN917546:OWZ917551 PGJ917546:PGV917551 PQF917546:PQR917551 QAB917546:QAN917551 QJX917546:QKJ917551 QTT917546:QUF917551 RDP917546:REB917551 RNL917546:RNX917551 RXH917546:RXT917551 SHD917546:SHP917551 SQZ917546:SRL917551 TAV917546:TBH917551 TKR917546:TLD917551 TUN917546:TUZ917551 UEJ917546:UEV917551 UOF917546:UOR917551 UYB917546:UYN917551 VHX917546:VIJ917551 VRT917546:VSF917551 WBP917546:WCB917551 WLL917546:WLX917551 WVH917546:WVT917551 IV983082:JH983087 SR983082:TD983087 ACN983082:ACZ983087 AMJ983082:AMV983087 AWF983082:AWR983087 BGB983082:BGN983087 BPX983082:BQJ983087 BZT983082:CAF983087 CJP983082:CKB983087 CTL983082:CTX983087 DDH983082:DDT983087 DND983082:DNP983087 DWZ983082:DXL983087 EGV983082:EHH983087 EQR983082:ERD983087 FAN983082:FAZ983087 FKJ983082:FKV983087 FUF983082:FUR983087 GEB983082:GEN983087 GNX983082:GOJ983087 GXT983082:GYF983087 HHP983082:HIB983087 HRL983082:HRX983087 IBH983082:IBT983087 ILD983082:ILP983087 IUZ983082:IVL983087 JEV983082:JFH983087 JOR983082:JPD983087 JYN983082:JYZ983087 KIJ983082:KIV983087 KSF983082:KSR983087 LCB983082:LCN983087 LLX983082:LMJ983087 LVT983082:LWF983087 MFP983082:MGB983087 MPL983082:MPX983087 MZH983082:MZT983087 NJD983082:NJP983087 NSZ983082:NTL983087 OCV983082:ODH983087 OMR983082:OND983087 OWN983082:OWZ983087 PGJ983082:PGV983087 PQF983082:PQR983087 QAB983082:QAN983087 QJX983082:QKJ983087 QTT983082:QUF983087 RDP983082:REB983087 RNL983082:RNX983087 RXH983082:RXT983087 SHD983082:SHP983087 SQZ983082:SRL983087 TAV983082:TBH983087 TKR983082:TLD983087 TUN983082:TUZ983087 UEJ983082:UEV983087 UOF983082:UOR983087 UYB983082:UYN983087 VHX983082:VIJ983087 VRT983082:VSF983087 WBP983082:WCB983087 WLL983082:WLX983087 WVH983082:WVT983087 IV65585:JH65590 SR65585:TD65590 ACN65585:ACZ65590 AMJ65585:AMV65590 AWF65585:AWR65590 BGB65585:BGN65590 BPX65585:BQJ65590 BZT65585:CAF65590 CJP65585:CKB65590 CTL65585:CTX65590 DDH65585:DDT65590 DND65585:DNP65590 DWZ65585:DXL65590 EGV65585:EHH65590 EQR65585:ERD65590 FAN65585:FAZ65590 FKJ65585:FKV65590 FUF65585:FUR65590 GEB65585:GEN65590 GNX65585:GOJ65590 GXT65585:GYF65590 HHP65585:HIB65590 HRL65585:HRX65590 IBH65585:IBT65590 ILD65585:ILP65590 IUZ65585:IVL65590 JEV65585:JFH65590 JOR65585:JPD65590 JYN65585:JYZ65590 KIJ65585:KIV65590 KSF65585:KSR65590 LCB65585:LCN65590 LLX65585:LMJ65590 LVT65585:LWF65590 MFP65585:MGB65590 MPL65585:MPX65590 MZH65585:MZT65590 NJD65585:NJP65590 NSZ65585:NTL65590 OCV65585:ODH65590 OMR65585:OND65590 OWN65585:OWZ65590 PGJ65585:PGV65590 PQF65585:PQR65590 QAB65585:QAN65590 QJX65585:QKJ65590 QTT65585:QUF65590 RDP65585:REB65590 RNL65585:RNX65590 RXH65585:RXT65590 SHD65585:SHP65590 SQZ65585:SRL65590 TAV65585:TBH65590 TKR65585:TLD65590 TUN65585:TUZ65590 UEJ65585:UEV65590 UOF65585:UOR65590 UYB65585:UYN65590 VHX65585:VIJ65590 VRT65585:VSF65590 WBP65585:WCB65590 WLL65585:WLX65590 WVH65585:WVT65590 IV131121:JH131126 SR131121:TD131126 ACN131121:ACZ131126 AMJ131121:AMV131126 AWF131121:AWR131126 BGB131121:BGN131126 BPX131121:BQJ131126 BZT131121:CAF131126 CJP131121:CKB131126 CTL131121:CTX131126 DDH131121:DDT131126 DND131121:DNP131126 DWZ131121:DXL131126 EGV131121:EHH131126 EQR131121:ERD131126 FAN131121:FAZ131126 FKJ131121:FKV131126 FUF131121:FUR131126 GEB131121:GEN131126 GNX131121:GOJ131126 GXT131121:GYF131126 HHP131121:HIB131126 HRL131121:HRX131126 IBH131121:IBT131126 ILD131121:ILP131126 IUZ131121:IVL131126 JEV131121:JFH131126 JOR131121:JPD131126 JYN131121:JYZ131126 KIJ131121:KIV131126 KSF131121:KSR131126 LCB131121:LCN131126 LLX131121:LMJ131126 LVT131121:LWF131126 MFP131121:MGB131126 MPL131121:MPX131126 MZH131121:MZT131126 NJD131121:NJP131126 NSZ131121:NTL131126 OCV131121:ODH131126 OMR131121:OND131126 OWN131121:OWZ131126 PGJ131121:PGV131126 PQF131121:PQR131126 QAB131121:QAN131126 QJX131121:QKJ131126 QTT131121:QUF131126 RDP131121:REB131126 RNL131121:RNX131126 RXH131121:RXT131126 SHD131121:SHP131126 SQZ131121:SRL131126 TAV131121:TBH131126 TKR131121:TLD131126 TUN131121:TUZ131126 UEJ131121:UEV131126 UOF131121:UOR131126 UYB131121:UYN131126 VHX131121:VIJ131126 VRT131121:VSF131126 WBP131121:WCB131126 WLL131121:WLX131126 WVH131121:WVT131126 IV196657:JH196662 SR196657:TD196662 ACN196657:ACZ196662 AMJ196657:AMV196662 AWF196657:AWR196662 BGB196657:BGN196662 BPX196657:BQJ196662 BZT196657:CAF196662 CJP196657:CKB196662 CTL196657:CTX196662 DDH196657:DDT196662 DND196657:DNP196662 DWZ196657:DXL196662 EGV196657:EHH196662 EQR196657:ERD196662 FAN196657:FAZ196662 FKJ196657:FKV196662 FUF196657:FUR196662 GEB196657:GEN196662 GNX196657:GOJ196662 GXT196657:GYF196662 HHP196657:HIB196662 HRL196657:HRX196662 IBH196657:IBT196662 ILD196657:ILP196662 IUZ196657:IVL196662 JEV196657:JFH196662 JOR196657:JPD196662 JYN196657:JYZ196662 KIJ196657:KIV196662 KSF196657:KSR196662 LCB196657:LCN196662 LLX196657:LMJ196662 LVT196657:LWF196662 MFP196657:MGB196662 MPL196657:MPX196662 MZH196657:MZT196662 NJD196657:NJP196662 NSZ196657:NTL196662 OCV196657:ODH196662 OMR196657:OND196662 OWN196657:OWZ196662 PGJ196657:PGV196662 PQF196657:PQR196662 QAB196657:QAN196662 QJX196657:QKJ196662 QTT196657:QUF196662 RDP196657:REB196662 RNL196657:RNX196662 RXH196657:RXT196662 SHD196657:SHP196662 SQZ196657:SRL196662 TAV196657:TBH196662 TKR196657:TLD196662 TUN196657:TUZ196662 UEJ196657:UEV196662 UOF196657:UOR196662 UYB196657:UYN196662 VHX196657:VIJ196662 VRT196657:VSF196662 WBP196657:WCB196662 WLL196657:WLX196662 WVH196657:WVT196662 IV262193:JH262198 SR262193:TD262198 ACN262193:ACZ262198 AMJ262193:AMV262198 AWF262193:AWR262198 BGB262193:BGN262198 BPX262193:BQJ262198 BZT262193:CAF262198 CJP262193:CKB262198 CTL262193:CTX262198 DDH262193:DDT262198 DND262193:DNP262198 DWZ262193:DXL262198 EGV262193:EHH262198 EQR262193:ERD262198 FAN262193:FAZ262198 FKJ262193:FKV262198 FUF262193:FUR262198 GEB262193:GEN262198 GNX262193:GOJ262198 GXT262193:GYF262198 HHP262193:HIB262198 HRL262193:HRX262198 IBH262193:IBT262198 ILD262193:ILP262198 IUZ262193:IVL262198 JEV262193:JFH262198 JOR262193:JPD262198 JYN262193:JYZ262198 KIJ262193:KIV262198 KSF262193:KSR262198 LCB262193:LCN262198 LLX262193:LMJ262198 LVT262193:LWF262198 MFP262193:MGB262198 MPL262193:MPX262198 MZH262193:MZT262198 NJD262193:NJP262198 NSZ262193:NTL262198 OCV262193:ODH262198 OMR262193:OND262198 OWN262193:OWZ262198 PGJ262193:PGV262198 PQF262193:PQR262198 QAB262193:QAN262198 QJX262193:QKJ262198 QTT262193:QUF262198 RDP262193:REB262198 RNL262193:RNX262198 RXH262193:RXT262198 SHD262193:SHP262198 SQZ262193:SRL262198 TAV262193:TBH262198 TKR262193:TLD262198 TUN262193:TUZ262198 UEJ262193:UEV262198 UOF262193:UOR262198 UYB262193:UYN262198 VHX262193:VIJ262198 VRT262193:VSF262198 WBP262193:WCB262198 WLL262193:WLX262198 WVH262193:WVT262198 IV327729:JH327734 SR327729:TD327734 ACN327729:ACZ327734 AMJ327729:AMV327734 AWF327729:AWR327734 BGB327729:BGN327734 BPX327729:BQJ327734 BZT327729:CAF327734 CJP327729:CKB327734 CTL327729:CTX327734 DDH327729:DDT327734 DND327729:DNP327734 DWZ327729:DXL327734 EGV327729:EHH327734 EQR327729:ERD327734 FAN327729:FAZ327734 FKJ327729:FKV327734 FUF327729:FUR327734 GEB327729:GEN327734 GNX327729:GOJ327734 GXT327729:GYF327734 HHP327729:HIB327734 HRL327729:HRX327734 IBH327729:IBT327734 ILD327729:ILP327734 IUZ327729:IVL327734 JEV327729:JFH327734 JOR327729:JPD327734 JYN327729:JYZ327734 KIJ327729:KIV327734 KSF327729:KSR327734 LCB327729:LCN327734 LLX327729:LMJ327734 LVT327729:LWF327734 MFP327729:MGB327734 MPL327729:MPX327734 MZH327729:MZT327734 NJD327729:NJP327734 NSZ327729:NTL327734 OCV327729:ODH327734 OMR327729:OND327734 OWN327729:OWZ327734 PGJ327729:PGV327734 PQF327729:PQR327734 QAB327729:QAN327734 QJX327729:QKJ327734 QTT327729:QUF327734 RDP327729:REB327734 RNL327729:RNX327734 RXH327729:RXT327734 SHD327729:SHP327734 SQZ327729:SRL327734 TAV327729:TBH327734 TKR327729:TLD327734 TUN327729:TUZ327734 UEJ327729:UEV327734 UOF327729:UOR327734 UYB327729:UYN327734 VHX327729:VIJ327734 VRT327729:VSF327734 WBP327729:WCB327734 WLL327729:WLX327734 WVH327729:WVT327734 IV393265:JH393270 SR393265:TD393270 ACN393265:ACZ393270 AMJ393265:AMV393270 AWF393265:AWR393270 BGB393265:BGN393270 BPX393265:BQJ393270 BZT393265:CAF393270 CJP393265:CKB393270 CTL393265:CTX393270 DDH393265:DDT393270 DND393265:DNP393270 DWZ393265:DXL393270 EGV393265:EHH393270 EQR393265:ERD393270 FAN393265:FAZ393270 FKJ393265:FKV393270 FUF393265:FUR393270 GEB393265:GEN393270 GNX393265:GOJ393270 GXT393265:GYF393270 HHP393265:HIB393270 HRL393265:HRX393270 IBH393265:IBT393270 ILD393265:ILP393270 IUZ393265:IVL393270 JEV393265:JFH393270 JOR393265:JPD393270 JYN393265:JYZ393270 KIJ393265:KIV393270 KSF393265:KSR393270 LCB393265:LCN393270 LLX393265:LMJ393270 LVT393265:LWF393270 MFP393265:MGB393270 MPL393265:MPX393270 MZH393265:MZT393270 NJD393265:NJP393270 NSZ393265:NTL393270 OCV393265:ODH393270 OMR393265:OND393270 OWN393265:OWZ393270 PGJ393265:PGV393270 PQF393265:PQR393270 QAB393265:QAN393270 QJX393265:QKJ393270 QTT393265:QUF393270 RDP393265:REB393270 RNL393265:RNX393270 RXH393265:RXT393270 SHD393265:SHP393270 SQZ393265:SRL393270 TAV393265:TBH393270 TKR393265:TLD393270 TUN393265:TUZ393270 UEJ393265:UEV393270 UOF393265:UOR393270 UYB393265:UYN393270 VHX393265:VIJ393270 VRT393265:VSF393270 WBP393265:WCB393270 WLL393265:WLX393270 WVH393265:WVT393270 IV458801:JH458806 SR458801:TD458806 ACN458801:ACZ458806 AMJ458801:AMV458806 AWF458801:AWR458806 BGB458801:BGN458806 BPX458801:BQJ458806 BZT458801:CAF458806 CJP458801:CKB458806 CTL458801:CTX458806 DDH458801:DDT458806 DND458801:DNP458806 DWZ458801:DXL458806 EGV458801:EHH458806 EQR458801:ERD458806 FAN458801:FAZ458806 FKJ458801:FKV458806 FUF458801:FUR458806 GEB458801:GEN458806 GNX458801:GOJ458806 GXT458801:GYF458806 HHP458801:HIB458806 HRL458801:HRX458806 IBH458801:IBT458806 ILD458801:ILP458806 IUZ458801:IVL458806 JEV458801:JFH458806 JOR458801:JPD458806 JYN458801:JYZ458806 KIJ458801:KIV458806 KSF458801:KSR458806 LCB458801:LCN458806 LLX458801:LMJ458806 LVT458801:LWF458806 MFP458801:MGB458806 MPL458801:MPX458806 MZH458801:MZT458806 NJD458801:NJP458806 NSZ458801:NTL458806 OCV458801:ODH458806 OMR458801:OND458806 OWN458801:OWZ458806 PGJ458801:PGV458806 PQF458801:PQR458806 QAB458801:QAN458806 QJX458801:QKJ458806 QTT458801:QUF458806 RDP458801:REB458806 RNL458801:RNX458806 RXH458801:RXT458806 SHD458801:SHP458806 SQZ458801:SRL458806 TAV458801:TBH458806 TKR458801:TLD458806 TUN458801:TUZ458806 UEJ458801:UEV458806 UOF458801:UOR458806 UYB458801:UYN458806 VHX458801:VIJ458806 VRT458801:VSF458806 WBP458801:WCB458806 WLL458801:WLX458806 WVH458801:WVT458806 IV524337:JH524342 SR524337:TD524342 ACN524337:ACZ524342 AMJ524337:AMV524342 AWF524337:AWR524342 BGB524337:BGN524342 BPX524337:BQJ524342 BZT524337:CAF524342 CJP524337:CKB524342 CTL524337:CTX524342 DDH524337:DDT524342 DND524337:DNP524342 DWZ524337:DXL524342 EGV524337:EHH524342 EQR524337:ERD524342 FAN524337:FAZ524342 FKJ524337:FKV524342 FUF524337:FUR524342 GEB524337:GEN524342 GNX524337:GOJ524342 GXT524337:GYF524342 HHP524337:HIB524342 HRL524337:HRX524342 IBH524337:IBT524342 ILD524337:ILP524342 IUZ524337:IVL524342 JEV524337:JFH524342 JOR524337:JPD524342 JYN524337:JYZ524342 KIJ524337:KIV524342 KSF524337:KSR524342 LCB524337:LCN524342 LLX524337:LMJ524342 LVT524337:LWF524342 MFP524337:MGB524342 MPL524337:MPX524342 MZH524337:MZT524342 NJD524337:NJP524342 NSZ524337:NTL524342 OCV524337:ODH524342 OMR524337:OND524342 OWN524337:OWZ524342 PGJ524337:PGV524342 PQF524337:PQR524342 QAB524337:QAN524342 QJX524337:QKJ524342 QTT524337:QUF524342 RDP524337:REB524342 RNL524337:RNX524342 RXH524337:RXT524342 SHD524337:SHP524342 SQZ524337:SRL524342 TAV524337:TBH524342 TKR524337:TLD524342 TUN524337:TUZ524342 UEJ524337:UEV524342 UOF524337:UOR524342 UYB524337:UYN524342 VHX524337:VIJ524342 VRT524337:VSF524342 WBP524337:WCB524342 WLL524337:WLX524342 WVH524337:WVT524342 IV589873:JH589878 SR589873:TD589878 ACN589873:ACZ589878 AMJ589873:AMV589878 AWF589873:AWR589878 BGB589873:BGN589878 BPX589873:BQJ589878 BZT589873:CAF589878 CJP589873:CKB589878 CTL589873:CTX589878 DDH589873:DDT589878 DND589873:DNP589878 DWZ589873:DXL589878 EGV589873:EHH589878 EQR589873:ERD589878 FAN589873:FAZ589878 FKJ589873:FKV589878 FUF589873:FUR589878 GEB589873:GEN589878 GNX589873:GOJ589878 GXT589873:GYF589878 HHP589873:HIB589878 HRL589873:HRX589878 IBH589873:IBT589878 ILD589873:ILP589878 IUZ589873:IVL589878 JEV589873:JFH589878 JOR589873:JPD589878 JYN589873:JYZ589878 KIJ589873:KIV589878 KSF589873:KSR589878 LCB589873:LCN589878 LLX589873:LMJ589878 LVT589873:LWF589878 MFP589873:MGB589878 MPL589873:MPX589878 MZH589873:MZT589878 NJD589873:NJP589878 NSZ589873:NTL589878 OCV589873:ODH589878 OMR589873:OND589878 OWN589873:OWZ589878 PGJ589873:PGV589878 PQF589873:PQR589878 QAB589873:QAN589878 QJX589873:QKJ589878 QTT589873:QUF589878 RDP589873:REB589878 RNL589873:RNX589878 RXH589873:RXT589878 SHD589873:SHP589878 SQZ589873:SRL589878 TAV589873:TBH589878 TKR589873:TLD589878 TUN589873:TUZ589878 UEJ589873:UEV589878 UOF589873:UOR589878 UYB589873:UYN589878 VHX589873:VIJ589878 VRT589873:VSF589878 WBP589873:WCB589878 WLL589873:WLX589878 WVH589873:WVT589878 IV655409:JH655414 SR655409:TD655414 ACN655409:ACZ655414 AMJ655409:AMV655414 AWF655409:AWR655414 BGB655409:BGN655414 BPX655409:BQJ655414 BZT655409:CAF655414 CJP655409:CKB655414 CTL655409:CTX655414 DDH655409:DDT655414 DND655409:DNP655414 DWZ655409:DXL655414 EGV655409:EHH655414 EQR655409:ERD655414 FAN655409:FAZ655414 FKJ655409:FKV655414 FUF655409:FUR655414 GEB655409:GEN655414 GNX655409:GOJ655414 GXT655409:GYF655414 HHP655409:HIB655414 HRL655409:HRX655414 IBH655409:IBT655414 ILD655409:ILP655414 IUZ655409:IVL655414 JEV655409:JFH655414 JOR655409:JPD655414 JYN655409:JYZ655414 KIJ655409:KIV655414 KSF655409:KSR655414 LCB655409:LCN655414 LLX655409:LMJ655414 LVT655409:LWF655414 MFP655409:MGB655414 MPL655409:MPX655414 MZH655409:MZT655414 NJD655409:NJP655414 NSZ655409:NTL655414 OCV655409:ODH655414 OMR655409:OND655414 OWN655409:OWZ655414 PGJ655409:PGV655414 PQF655409:PQR655414 QAB655409:QAN655414 QJX655409:QKJ655414 QTT655409:QUF655414 RDP655409:REB655414 RNL655409:RNX655414 RXH655409:RXT655414 SHD655409:SHP655414 SQZ655409:SRL655414 TAV655409:TBH655414 TKR655409:TLD655414 TUN655409:TUZ655414 UEJ655409:UEV655414 UOF655409:UOR655414 UYB655409:UYN655414 VHX655409:VIJ655414 VRT655409:VSF655414 WBP655409:WCB655414 WLL655409:WLX655414 WVH655409:WVT655414 IV720945:JH720950 SR720945:TD720950 ACN720945:ACZ720950 AMJ720945:AMV720950 AWF720945:AWR720950 BGB720945:BGN720950 BPX720945:BQJ720950 BZT720945:CAF720950 CJP720945:CKB720950 CTL720945:CTX720950 DDH720945:DDT720950 DND720945:DNP720950 DWZ720945:DXL720950 EGV720945:EHH720950 EQR720945:ERD720950 FAN720945:FAZ720950 FKJ720945:FKV720950 FUF720945:FUR720950 GEB720945:GEN720950 GNX720945:GOJ720950 GXT720945:GYF720950 HHP720945:HIB720950 HRL720945:HRX720950 IBH720945:IBT720950 ILD720945:ILP720950 IUZ720945:IVL720950 JEV720945:JFH720950 JOR720945:JPD720950 JYN720945:JYZ720950 KIJ720945:KIV720950 KSF720945:KSR720950 LCB720945:LCN720950 LLX720945:LMJ720950 LVT720945:LWF720950 MFP720945:MGB720950 MPL720945:MPX720950 MZH720945:MZT720950 NJD720945:NJP720950 NSZ720945:NTL720950 OCV720945:ODH720950 OMR720945:OND720950 OWN720945:OWZ720950 PGJ720945:PGV720950 PQF720945:PQR720950 QAB720945:QAN720950 QJX720945:QKJ720950 QTT720945:QUF720950 RDP720945:REB720950 RNL720945:RNX720950 RXH720945:RXT720950 SHD720945:SHP720950 SQZ720945:SRL720950 TAV720945:TBH720950 TKR720945:TLD720950 TUN720945:TUZ720950 UEJ720945:UEV720950 UOF720945:UOR720950 UYB720945:UYN720950 VHX720945:VIJ720950 VRT720945:VSF720950 WBP720945:WCB720950 WLL720945:WLX720950 WVH720945:WVT720950 IV786481:JH786486 SR786481:TD786486 ACN786481:ACZ786486 AMJ786481:AMV786486 AWF786481:AWR786486 BGB786481:BGN786486 BPX786481:BQJ786486 BZT786481:CAF786486 CJP786481:CKB786486 CTL786481:CTX786486 DDH786481:DDT786486 DND786481:DNP786486 DWZ786481:DXL786486 EGV786481:EHH786486 EQR786481:ERD786486 FAN786481:FAZ786486 FKJ786481:FKV786486 FUF786481:FUR786486 GEB786481:GEN786486 GNX786481:GOJ786486 GXT786481:GYF786486 HHP786481:HIB786486 HRL786481:HRX786486 IBH786481:IBT786486 ILD786481:ILP786486 IUZ786481:IVL786486 JEV786481:JFH786486 JOR786481:JPD786486 JYN786481:JYZ786486 KIJ786481:KIV786486 KSF786481:KSR786486 LCB786481:LCN786486 LLX786481:LMJ786486 LVT786481:LWF786486 MFP786481:MGB786486 MPL786481:MPX786486 MZH786481:MZT786486 NJD786481:NJP786486 NSZ786481:NTL786486 OCV786481:ODH786486 OMR786481:OND786486 OWN786481:OWZ786486 PGJ786481:PGV786486 PQF786481:PQR786486 QAB786481:QAN786486 QJX786481:QKJ786486 QTT786481:QUF786486 RDP786481:REB786486 RNL786481:RNX786486 RXH786481:RXT786486 SHD786481:SHP786486 SQZ786481:SRL786486 TAV786481:TBH786486 TKR786481:TLD786486 TUN786481:TUZ786486 UEJ786481:UEV786486 UOF786481:UOR786486 UYB786481:UYN786486 VHX786481:VIJ786486 VRT786481:VSF786486 WBP786481:WCB786486 WLL786481:WLX786486 WVH786481:WVT786486 IV852017:JH852022 SR852017:TD852022 ACN852017:ACZ852022 AMJ852017:AMV852022 AWF852017:AWR852022 BGB852017:BGN852022 BPX852017:BQJ852022 BZT852017:CAF852022 CJP852017:CKB852022 CTL852017:CTX852022 DDH852017:DDT852022 DND852017:DNP852022 DWZ852017:DXL852022 EGV852017:EHH852022 EQR852017:ERD852022 FAN852017:FAZ852022 FKJ852017:FKV852022 FUF852017:FUR852022 GEB852017:GEN852022 GNX852017:GOJ852022 GXT852017:GYF852022 HHP852017:HIB852022 HRL852017:HRX852022 IBH852017:IBT852022 ILD852017:ILP852022 IUZ852017:IVL852022 JEV852017:JFH852022 JOR852017:JPD852022 JYN852017:JYZ852022 KIJ852017:KIV852022 KSF852017:KSR852022 LCB852017:LCN852022 LLX852017:LMJ852022 LVT852017:LWF852022 MFP852017:MGB852022 MPL852017:MPX852022 MZH852017:MZT852022 NJD852017:NJP852022 NSZ852017:NTL852022 OCV852017:ODH852022 OMR852017:OND852022 OWN852017:OWZ852022 PGJ852017:PGV852022 PQF852017:PQR852022 QAB852017:QAN852022 QJX852017:QKJ852022 QTT852017:QUF852022 RDP852017:REB852022 RNL852017:RNX852022 RXH852017:RXT852022 SHD852017:SHP852022 SQZ852017:SRL852022 TAV852017:TBH852022 TKR852017:TLD852022 TUN852017:TUZ852022 UEJ852017:UEV852022 UOF852017:UOR852022 UYB852017:UYN852022 VHX852017:VIJ852022 VRT852017:VSF852022 WBP852017:WCB852022 WLL852017:WLX852022 WVH852017:WVT852022 IV917553:JH917558 SR917553:TD917558 ACN917553:ACZ917558 AMJ917553:AMV917558 AWF917553:AWR917558 BGB917553:BGN917558 BPX917553:BQJ917558 BZT917553:CAF917558 CJP917553:CKB917558 CTL917553:CTX917558 DDH917553:DDT917558 DND917553:DNP917558 DWZ917553:DXL917558 EGV917553:EHH917558 EQR917553:ERD917558 FAN917553:FAZ917558 FKJ917553:FKV917558 FUF917553:FUR917558 GEB917553:GEN917558 GNX917553:GOJ917558 GXT917553:GYF917558 HHP917553:HIB917558 HRL917553:HRX917558 IBH917553:IBT917558 ILD917553:ILP917558 IUZ917553:IVL917558 JEV917553:JFH917558 JOR917553:JPD917558 JYN917553:JYZ917558 KIJ917553:KIV917558 KSF917553:KSR917558 LCB917553:LCN917558 LLX917553:LMJ917558 LVT917553:LWF917558 MFP917553:MGB917558 MPL917553:MPX917558 MZH917553:MZT917558 NJD917553:NJP917558 NSZ917553:NTL917558 OCV917553:ODH917558 OMR917553:OND917558 OWN917553:OWZ917558 PGJ917553:PGV917558 PQF917553:PQR917558 QAB917553:QAN917558 QJX917553:QKJ917558 QTT917553:QUF917558 RDP917553:REB917558 RNL917553:RNX917558 RXH917553:RXT917558 SHD917553:SHP917558 SQZ917553:SRL917558 TAV917553:TBH917558 TKR917553:TLD917558 TUN917553:TUZ917558 UEJ917553:UEV917558 UOF917553:UOR917558 UYB917553:UYN917558 VHX917553:VIJ917558 VRT917553:VSF917558 WBP917553:WCB917558 WLL917553:WLX917558 WVH917553:WVT917558 IV983089:JH983094 SR983089:TD983094 ACN983089:ACZ983094 AMJ983089:AMV983094 AWF983089:AWR983094 BGB983089:BGN983094 BPX983089:BQJ983094 BZT983089:CAF983094 CJP983089:CKB983094 CTL983089:CTX983094 DDH983089:DDT983094 DND983089:DNP983094 DWZ983089:DXL983094 EGV983089:EHH983094 EQR983089:ERD983094 FAN983089:FAZ983094 FKJ983089:FKV983094 FUF983089:FUR983094 GEB983089:GEN983094 GNX983089:GOJ983094 GXT983089:GYF983094 HHP983089:HIB983094 HRL983089:HRX983094 IBH983089:IBT983094 ILD983089:ILP983094 IUZ983089:IVL983094 JEV983089:JFH983094 JOR983089:JPD983094 JYN983089:JYZ983094 KIJ983089:KIV983094 KSF983089:KSR983094 LCB983089:LCN983094 LLX983089:LMJ983094 LVT983089:LWF983094 MFP983089:MGB983094 MPL983089:MPX983094 MZH983089:MZT983094 NJD983089:NJP983094 NSZ983089:NTL983094 OCV983089:ODH983094 OMR983089:OND983094 OWN983089:OWZ983094 PGJ983089:PGV983094 PQF983089:PQR983094 QAB983089:QAN983094 QJX983089:QKJ983094 QTT983089:QUF983094 RDP983089:REB983094 RNL983089:RNX983094 RXH983089:RXT983094 SHD983089:SHP983094 SQZ983089:SRL983094 TAV983089:TBH983094 TKR983089:TLD983094 TUN983089:TUZ983094 UEJ983089:UEV983094 UOF983089:UOR983094 UYB983089:UYN983094 VHX983089:VIJ983094 VRT983089:VSF983094 WBP983089:WCB983094 WLL983089:WLX983094 WVF79 WLJ79 WBN79 VRR79 VHV79 UXZ79 UOD79 UEH79 TUL79 TKP79 TAT79 SQX79 SHB79 RXF79 RNJ79 RDN79 QTR79 QJV79 PZZ79 PQD79 PGH79 OWL79 OMP79 OCT79 NSX79 NJB79 MZF79 MPJ79 MFN79 LVR79 LLV79 LBZ79 KSD79 KIH79 JYL79 JOP79 JET79 IUX79 ILB79 IBF79 HRJ79 HHN79 GXR79 GNV79 GDZ79 FUD79 FKH79 FAL79 EQP79 EGT79 DWX79 DNB79 DDF79 CTJ79 CJN79 BZR79 BPV79 BFZ79 AWD79 AMH79 ACL79 SP79 IT79 IV27:IX27 SR27:ST27 ACN27:ACP27 AMJ27:AML27 AWF27:AWH27 BGB27:BGD27 BPX27:BPZ27 BZT27:BZV27 CJP27:CJR27 CTL27:CTN27 DDH27:DDJ27 DND27:DNF27 DWZ27:DXB27 EGV27:EGX27 EQR27:EQT27 FAN27:FAP27 FKJ27:FKL27 FUF27:FUH27 GEB27:GED27 GNX27:GNZ27 GXT27:GXV27 HHP27:HHR27 HRL27:HRN27 IBH27:IBJ27 ILD27:ILF27 IUZ27:IVB27 JEV27:JEX27 JOR27:JOT27 JYN27:JYP27 KIJ27:KIL27 KSF27:KSH27 LCB27:LCD27 LLX27:LLZ27 LVT27:LVV27 MFP27:MFR27 MPL27:MPN27 MZH27:MZJ27 NJD27:NJF27 NSZ27:NTB27 OCV27:OCX27 OMR27:OMT27 OWN27:OWP27 PGJ27:PGL27 PQF27:PQH27 QAB27:QAD27 QJX27:QJZ27 QTT27:QTV27 RDP27:RDR27 RNL27:RNN27 RXH27:RXJ27 SHD27:SHF27 SQZ27:SRB27 TAV27:TAX27 TKR27:TKT27 TUN27:TUP27 UEJ27:UEL27 UOF27:UOH27 UYB27:UYD27 VHX27:VHZ27 VRT27:VRV27 WBP27:WBR27 WLL27:WLN27 WVH27:WVJ27 WVF15 WLJ15 WBN15 VRR15 VHV15 UXZ15 UOD15 UEH15 TUL15 TKP15 TAT15 SQX15 SHB15 RXF15 RNJ15 RDN15 QTR15 QJV15 PZZ15 PQD15 PGH15 OWL15 OMP15 OCT15 NSX15 NJB15 MZF15 MPJ15 MFN15 LVR15 LLV15 LBZ15 KSD15 KIH15 JYL15 JOP15 JET15 IUX15 ILB15 IBF15 HRJ15 HHN15 GXR15 GNV15 GDZ15 FUD15 FKH15 FAL15 EQP15 EGT15 DWX15 DNB15 DDF15 CTJ15 CJN15 BZR15 BPV15 BFZ15 AWD15 AMH15 ACL15 SP15 IT15 C983089:W983094 C917553:W917558 C852017:W852022 C786481:W786486 C720945:W720950 C655409:W655414 C589873:W589878 C524337:W524342 C458801:W458806 C393265:W393270 C327729:W327734 C262193:W262198 C196657:W196662 C131121:W131126 C65585:W65590 C983082:W983087 C917546:W917551 C852010:W852015 C786474:W786479 C720938:W720943 C655402:W655407 C589866:W589871 C524330:W524335 C458794:W458799 C393258:W393263 C327722:W327727 C262186:W262191 C196650:W196655 C131114:W131119 C65578:W65583 F983066:W983080 F917530:W917544 F851994:W852008 F786458:W786472 F720922:W720936 F655386:W655400 F589850:W589864 F524314:W524328 F458778:W458792 F393242:W393256 F327706:W327720 F262170:W262184 F196634:W196648 F131098:W131112 F65562:W65576 C27:K27 F31:W57 D31:D57 E30:E57 C30:C68 D58:F68 G58:W72 VRW31:VSF72 VIA31:VIJ72 UYE31:UYN72 UOI31:UOR72 UEM31:UEV72 TUQ31:TUZ72 TKU31:TLD72 TAY31:TBH72 SRC31:SRL72 SHG31:SHP72 RXK31:RXT72 RNO31:RNX72 RDS31:REB72 QTW31:QUF72 QKA31:QKJ72 QAE31:QAN72 PQI31:PQR72 PGM31:PGV72 OWQ31:OWZ72 OMU31:OND72 OCY31:ODH72 NTC31:NTL72 NJG31:NJP72 MZK31:MZT72 MPO31:MPX72 MFS31:MGB72 LVW31:LWF72 LMA31:LMJ72 LCE31:LCN72 KSI31:KSR72 KIM31:KIV72 JYQ31:JYZ72 JOU31:JPD72 JEY31:JFH72 IVC31:IVL72 ILG31:ILP72 IBK31:IBT72 HRO31:HRX72 HHS31:HIB72 GXW31:GYF72 GOA31:GOJ72 GEE31:GEN72 FUI31:FUR72 FKM31:FKV72 FAQ31:FAZ72 EQU31:ERD72 EGY31:EHH72 DXC31:DXL72 DNG31:DNP72 DDK31:DDT72 CTO31:CTX72 CJS31:CKB72 BZW31:CAF72 BQA31:BQJ72 BGE31:BGN72 AWI31:AWR72 AMM31:AMV72 ACQ31:ACZ72 SU31:TD72 IY31:JH72 WVH30:WVJ72 WLL30:WLN72 WBP30:WBR72 VRT30:VRV72 VHX30:VHZ72 UYB30:UYD72 UOF30:UOH72 UEJ30:UEL72 TUN30:TUP72 TKR30:TKT72 TAV30:TAX72 SQZ30:SRB72 SHD30:SHF72 RXH30:RXJ72 RNL30:RNN72 RDP30:RDR72 QTT30:QTV72 QJX30:QJZ72 QAB30:QAD72 PQF30:PQH72 PGJ30:PGL72 OWN30:OWP72 OMR30:OMT72 OCV30:OCX72 NSZ30:NTB72 NJD30:NJF72 MZH30:MZJ72 MPL30:MPN72 MFP30:MFR72 LVT30:LVV72 LLX30:LLZ72 LCB30:LCD72 KSF30:KSH72 KIJ30:KIL72 JYN30:JYP72 JOR30:JOT72 JEV30:JEX72 IUZ30:IVB72 ILD30:ILF72 IBH30:IBJ72 HRL30:HRN72 HHP30:HHR72 GXT30:GXV72 GNX30:GNZ72 GEB30:GED72 FUF30:FUH72 FKJ30:FKL72 FAN30:FAP72 EQR30:EQT72 EGV30:EGX72 DWZ30:DXB72 DND30:DNF72 DDH30:DDJ72 CTL30:CTN72 CJP30:CJR72 BZT30:BZV72 BPX30:BPZ72 BGB30:BGD72 AWF30:AWH72 AMJ30:AML72 ACN30:ACP72 SR30:ST72 WVK31:WVT72 IV30:IX72 WBS31:WCB72 WLO31:WLX72 C69:F72 C16:E19 WVK17:WVT19 WLO17:WLX19 WBS17:WCB19 VRW17:VSF19 VIA17:VIJ19 UYE17:UYN19 UOI17:UOR19 UEM17:UEV19 TUQ17:TUZ19 TKU17:TLD19 TAY17:TBH19 SRC17:SRL19 SHG17:SHP19 RXK17:RXT19 RNO17:RNX19 RDS17:REB19 QTW17:QUF19 QKA17:QKJ19 QAE17:QAN19 PQI17:PQR19 PGM17:PGV19 OWQ17:OWZ19 OMU17:OND19 OCY17:ODH19 NTC17:NTL19 NJG17:NJP19 MZK17:MZT19 MPO17:MPX19 MFS17:MGB19 LVW17:LWF19 LMA17:LMJ19 LCE17:LCN19 KSI17:KSR19 KIM17:KIV19 JYQ17:JYZ19 JOU17:JPD19 JEY17:JFH19 IVC17:IVL19 ILG17:ILP19 IBK17:IBT19 HRO17:HRX19 HHS17:HIB19 GXW17:GYF19 GOA17:GOJ19 GEE17:GEN19 FUI17:FUR19 FKM17:FKV19 FAQ17:FAZ19 EQU17:ERD19 EGY17:EHH19 DXC17:DXL19 DNG17:DNP19 DDK17:DDT19 CTO17:CTX19 CJS17:CKB19 BZW17:CAF19 BQA17:BQJ19 BGE17:BGN19 AWI17:AWR19 AMM17:AMV19 ACQ17:ACZ19 SU17:TD19 IY17:JH19 WVH16:WVJ19 WLL16:WLN19 WBP16:WBR19 VRT16:VRV19 VHX16:VHZ19 UYB16:UYD19 UOF16:UOH19 UEJ16:UEL19 TUN16:TUP19 TKR16:TKT19 TAV16:TAX19 SQZ16:SRB19 SHD16:SHF19 RXH16:RXJ19 RNL16:RNN19 RDP16:RDR19 QTT16:QTV19 QJX16:QJZ19 QAB16:QAD19 PQF16:PQH19 PGJ16:PGL19 OWN16:OWP19 OMR16:OMT19 OCV16:OCX19 NSZ16:NTB19 NJD16:NJF19 MZH16:MZJ19 MPL16:MPN19 MFP16:MFR19 LVT16:LVV19 LLX16:LLZ19 LCB16:LCD19 KSF16:KSH19 KIJ16:KIL19 JYN16:JYP19 JOR16:JOT19 JEV16:JEX19 IUZ16:IVB19 ILD16:ILF19 IBH16:IBJ19 HRL16:HRN19 HHP16:HHR19 GXT16:GXV19 GNX16:GNZ19 GEB16:GED19 FUF16:FUH19 FKJ16:FKL19 FAN16:FAP19 EQR16:EQT19 EGV16:EGX19 DWZ16:DXB19 DND16:DNF19 DDH16:DDJ19 CTL16:CTN19 CJP16:CJR19 BZT16:BZV19 BPX16:BPZ19 BGB16:BGD19 AWF16:AWH19 AMJ16:AML19 ACN16:ACP19 SR16:ST19 IV16:IX19 F17:W19 WBP20:WCB26 WBP28:WCB28 WBP80:WCB97 WLL28:WLX28 WLL80:WLX97 WVH28:WVT28 WVH80:WVT97 IV28:JH28 IV80:JH97 SR28:TD28 SR80:TD97 ACN28:ACZ28 ACN80:ACZ97 AMJ28:AMV28 AMJ80:AMV97 AWF28:AWR28 AWF80:AWR97 BGB28:BGN28 BGB80:BGN97 BPX28:BQJ28 BPX80:BQJ97 BZT28:CAF28 BZT80:CAF97 CJP28:CKB28 CJP80:CKB97 CTL28:CTX28 CTL80:CTX97 DDH28:DDT28 DDH80:DDT97 DND28:DNP28 DND80:DNP97 DWZ28:DXL28 DWZ80:DXL97 EGV28:EHH28 EGV80:EHH97 EQR28:ERD28 EQR80:ERD97 FAN28:FAZ28 FAN80:FAZ97 FKJ28:FKV28 FKJ80:FKV97 FUF28:FUR28 FUF80:FUR97 GEB28:GEN28 GEB80:GEN97 GNX28:GOJ28 GNX80:GOJ97 GXT28:GYF28 GXT80:GYF97 HHP28:HIB28 HHP80:HIB97 HRL28:HRX28 HRL80:HRX97 IBH28:IBT28 IBH80:IBT97 ILD28:ILP28 ILD80:ILP97 IUZ28:IVL28 IUZ80:IVL97 JEV28:JFH28 JEV80:JFH97 JOR28:JPD28 JOR80:JPD97 JYN28:JYZ28 JYN80:JYZ97 KIJ28:KIV28 KIJ80:KIV97 KSF28:KSR28 KSF80:KSR97 LCB28:LCN28 LCB80:LCN97 LLX28:LMJ28 LLX80:LMJ97 LVT28:LWF28 LVT80:LWF97 MFP28:MGB28 MFP80:MGB97 MPL28:MPX28 MPL80:MPX97 MZH28:MZT28 MZH80:MZT97 NJD28:NJP28 NJD80:NJP97 NSZ28:NTL28 NSZ80:NTL97 OCV28:ODH28 OCV80:ODH97 OMR28:OND28 OMR80:OND97 OWN28:OWZ28 OWN80:OWZ97 PGJ28:PGV28 PGJ80:PGV97 PQF28:PQR28 PQF80:PQR97 QAB28:QAN28 QAB80:QAN97 QJX28:QKJ28 QJX80:QKJ97 QTT28:QUF28 QTT80:QUF97 RDP28:REB28 RDP80:REB97 RNL28:RNX28 RNL80:RNX97 RXH28:RXT28 RXH80:RXT97 SHD28:SHP28 SHD80:SHP97 SQZ28:SRL28 SQZ80:SRL97 TAV28:TBH28 TAV80:TBH97 TKR28:TLD28 TKR80:TLD97 TUN28:TUZ28 TUN80:TUZ97 UEJ28:UEV28 UEJ80:UEV97 UOF28:UOR28 UOF80:UOR97 UYB28:UYN28 UYB80:UYN97 VHX28:VIJ28 VHX80:VIJ97 VRT28:VSF28 VRT80:VSF97 C28:W28 C20:W26 VRT20:VSF26 VHX20:VIJ26 UYB20:UYN26 UOF20:UOR26 UEJ20:UEV26 TUN20:TUZ26 TKR20:TLD26 TAV20:TBH26 SQZ20:SRL26 SHD20:SHP26 RXH20:RXT26 RNL20:RNX26 RDP20:REB26 QTT20:QUF26 QJX20:QKJ26 QAB20:QAN26 PQF20:PQR26 PGJ20:PGV26 OWN20:OWZ26 OMR20:OND26 OCV20:ODH26 NSZ20:NTL26 NJD20:NJP26 MZH20:MZT26 MPL20:MPX26 MFP20:MGB26 LVT20:LWF26 LLX20:LMJ26 LCB20:LCN26 KSF20:KSR26 KIJ20:KIV26 JYN20:JYZ26 JOR20:JPD26 JEV20:JFH26 IUZ20:IVL26 ILD20:ILP26 IBH20:IBT26 HRL20:HRX26 HHP20:HIB26 GXT20:GYF26 GNX20:GOJ26 GEB20:GEN26 FUF20:FUR26 FKJ20:FKV26 FAN20:FAZ26 EQR20:ERD26 EGV20:EHH26 DWZ20:DXL26 DND20:DNP26 DDH20:DDT26 CTL20:CTX26 CJP20:CKB26 BZT20:CAF26 BPX20:BQJ26 BGB20:BGN26 AWF20:AWR26 AMJ20:AMV26 ACN20:ACZ26 SR20:TD26 IV20:JH26 WVH20:WVT26 WLL20:WLX26 VRT73:VSF78 VHX73:VIJ78 UYB73:UYN78 UOF73:UOR78 UEJ73:UEV78 TUN73:TUZ78 TKR73:TLD78 TAV73:TBH78 SQZ73:SRL78 SHD73:SHP78 RXH73:RXT78 RNL73:RNX78 RDP73:REB78 QTT73:QUF78 QJX73:QKJ78 QAB73:QAN78 PQF73:PQR78 PGJ73:PGV78 OWN73:OWZ78 OMR73:OND78 OCV73:ODH78 NSZ73:NTL78 NJD73:NJP78 MZH73:MZT78 MPL73:MPX78 MFP73:MGB78 LVT73:LWF78 LLX73:LMJ78 LCB73:LCN78 KSF73:KSR78 KIJ73:KIV78 JYN73:JYZ78 JOR73:JPD78 JEV73:JFH78 IUZ73:IVL78 ILD73:ILP78 IBH73:IBT78 HRL73:HRX78 HHP73:HIB78 GXT73:GYF78 GNX73:GOJ78 GEB73:GEN78 FUF73:FUR78 FKJ73:FKV78 FAN73:FAZ78 EQR73:ERD78 EGV73:EHH78 DWZ73:DXL78 DND73:DNP78 DDH73:DDT78 CTL73:CTX78 CJP73:CKB78 BZT73:CAF78 BPX73:BQJ78 BGB73:BGN78 AWF73:AWR78 AMJ73:AMV78 ACN73:ACZ78 SR73:TD78 IV73:JH78 WVH73:WVT78 WLL73:WLX78 WBP73:WCB78 C73:W78 C80:W97">
      <formula1>900</formula1>
    </dataValidation>
  </dataValidations>
  <printOptions horizontalCentered="1"/>
  <pageMargins left="0" right="0" top="0.15748031496062992" bottom="0" header="0" footer="0"/>
  <pageSetup paperSize="9"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2:H44"/>
  <sheetViews>
    <sheetView view="pageBreakPreview" zoomScale="70" zoomScaleNormal="70" zoomScaleSheetLayoutView="70" workbookViewId="0">
      <pane xSplit="2" ySplit="13" topLeftCell="C14" activePane="bottomRight" state="frozen"/>
      <selection activeCell="G24" sqref="G24"/>
      <selection pane="topRight" activeCell="G24" sqref="G24"/>
      <selection pane="bottomLeft" activeCell="G24" sqref="G24"/>
      <selection pane="bottomRight" activeCell="C18" sqref="C18"/>
    </sheetView>
  </sheetViews>
  <sheetFormatPr defaultRowHeight="18.75" outlineLevelRow="1"/>
  <cols>
    <col min="1" max="1" width="16.28515625" style="10" customWidth="1"/>
    <col min="2" max="2" width="112.5703125" style="11" customWidth="1"/>
    <col min="3" max="7" width="26.5703125" style="11" customWidth="1"/>
    <col min="228" max="228" width="4.85546875" customWidth="1"/>
    <col min="229" max="229" width="21.85546875" customWidth="1"/>
    <col min="230" max="230" width="6.5703125" bestFit="1" customWidth="1"/>
    <col min="231" max="231" width="61.5703125" customWidth="1"/>
    <col min="232" max="234" width="18.28515625" bestFit="1" customWidth="1"/>
    <col min="235" max="235" width="18.5703125" bestFit="1" customWidth="1"/>
    <col min="236" max="236" width="16.7109375" bestFit="1" customWidth="1"/>
    <col min="237" max="237" width="18.42578125" bestFit="1" customWidth="1"/>
    <col min="238" max="238" width="16.7109375" bestFit="1" customWidth="1"/>
    <col min="239" max="239" width="18.42578125" customWidth="1"/>
    <col min="240" max="240" width="15" bestFit="1" customWidth="1"/>
    <col min="241" max="241" width="19.28515625" customWidth="1"/>
    <col min="242" max="242" width="10.7109375" bestFit="1" customWidth="1"/>
    <col min="243" max="243" width="18.85546875" customWidth="1"/>
    <col min="244" max="244" width="16.7109375" bestFit="1" customWidth="1"/>
    <col min="245" max="245" width="18.140625" customWidth="1"/>
    <col min="246" max="246" width="10.5703125" bestFit="1" customWidth="1"/>
    <col min="247" max="247" width="18.28515625" bestFit="1" customWidth="1"/>
    <col min="248" max="248" width="17.42578125" customWidth="1"/>
    <col min="249" max="249" width="18.5703125" customWidth="1"/>
    <col min="250" max="250" width="16.5703125" bestFit="1" customWidth="1"/>
    <col min="251" max="251" width="19" customWidth="1"/>
    <col min="252" max="252" width="25.42578125" bestFit="1" customWidth="1"/>
    <col min="253" max="259" width="9.28515625" bestFit="1" customWidth="1"/>
    <col min="260" max="260" width="13.140625" customWidth="1"/>
    <col min="484" max="484" width="4.85546875" customWidth="1"/>
    <col min="485" max="485" width="21.85546875" customWidth="1"/>
    <col min="486" max="486" width="6.5703125" bestFit="1" customWidth="1"/>
    <col min="487" max="487" width="61.5703125" customWidth="1"/>
    <col min="488" max="490" width="18.28515625" bestFit="1" customWidth="1"/>
    <col min="491" max="491" width="18.5703125" bestFit="1" customWidth="1"/>
    <col min="492" max="492" width="16.7109375" bestFit="1" customWidth="1"/>
    <col min="493" max="493" width="18.42578125" bestFit="1" customWidth="1"/>
    <col min="494" max="494" width="16.7109375" bestFit="1" customWidth="1"/>
    <col min="495" max="495" width="18.42578125" customWidth="1"/>
    <col min="496" max="496" width="15" bestFit="1" customWidth="1"/>
    <col min="497" max="497" width="19.28515625" customWidth="1"/>
    <col min="498" max="498" width="10.7109375" bestFit="1" customWidth="1"/>
    <col min="499" max="499" width="18.85546875" customWidth="1"/>
    <col min="500" max="500" width="16.7109375" bestFit="1" customWidth="1"/>
    <col min="501" max="501" width="18.140625" customWidth="1"/>
    <col min="502" max="502" width="10.5703125" bestFit="1" customWidth="1"/>
    <col min="503" max="503" width="18.28515625" bestFit="1" customWidth="1"/>
    <col min="504" max="504" width="17.42578125" customWidth="1"/>
    <col min="505" max="505" width="18.5703125" customWidth="1"/>
    <col min="506" max="506" width="16.5703125" bestFit="1" customWidth="1"/>
    <col min="507" max="507" width="19" customWidth="1"/>
    <col min="508" max="508" width="25.42578125" bestFit="1" customWidth="1"/>
    <col min="509" max="515" width="9.28515625" bestFit="1" customWidth="1"/>
    <col min="516" max="516" width="13.140625" customWidth="1"/>
    <col min="740" max="740" width="4.85546875" customWidth="1"/>
    <col min="741" max="741" width="21.85546875" customWidth="1"/>
    <col min="742" max="742" width="6.5703125" bestFit="1" customWidth="1"/>
    <col min="743" max="743" width="61.5703125" customWidth="1"/>
    <col min="744" max="746" width="18.28515625" bestFit="1" customWidth="1"/>
    <col min="747" max="747" width="18.5703125" bestFit="1" customWidth="1"/>
    <col min="748" max="748" width="16.7109375" bestFit="1" customWidth="1"/>
    <col min="749" max="749" width="18.42578125" bestFit="1" customWidth="1"/>
    <col min="750" max="750" width="16.7109375" bestFit="1" customWidth="1"/>
    <col min="751" max="751" width="18.42578125" customWidth="1"/>
    <col min="752" max="752" width="15" bestFit="1" customWidth="1"/>
    <col min="753" max="753" width="19.28515625" customWidth="1"/>
    <col min="754" max="754" width="10.7109375" bestFit="1" customWidth="1"/>
    <col min="755" max="755" width="18.85546875" customWidth="1"/>
    <col min="756" max="756" width="16.7109375" bestFit="1" customWidth="1"/>
    <col min="757" max="757" width="18.140625" customWidth="1"/>
    <col min="758" max="758" width="10.5703125" bestFit="1" customWidth="1"/>
    <col min="759" max="759" width="18.28515625" bestFit="1" customWidth="1"/>
    <col min="760" max="760" width="17.42578125" customWidth="1"/>
    <col min="761" max="761" width="18.5703125" customWidth="1"/>
    <col min="762" max="762" width="16.5703125" bestFit="1" customWidth="1"/>
    <col min="763" max="763" width="19" customWidth="1"/>
    <col min="764" max="764" width="25.42578125" bestFit="1" customWidth="1"/>
    <col min="765" max="771" width="9.28515625" bestFit="1" customWidth="1"/>
    <col min="772" max="772" width="13.140625" customWidth="1"/>
    <col min="996" max="996" width="4.85546875" customWidth="1"/>
    <col min="997" max="997" width="21.85546875" customWidth="1"/>
    <col min="998" max="998" width="6.5703125" bestFit="1" customWidth="1"/>
    <col min="999" max="999" width="61.5703125" customWidth="1"/>
    <col min="1000" max="1002" width="18.28515625" bestFit="1" customWidth="1"/>
    <col min="1003" max="1003" width="18.5703125" bestFit="1" customWidth="1"/>
    <col min="1004" max="1004" width="16.7109375" bestFit="1" customWidth="1"/>
    <col min="1005" max="1005" width="18.42578125" bestFit="1" customWidth="1"/>
    <col min="1006" max="1006" width="16.7109375" bestFit="1" customWidth="1"/>
    <col min="1007" max="1007" width="18.42578125" customWidth="1"/>
    <col min="1008" max="1008" width="15" bestFit="1" customWidth="1"/>
    <col min="1009" max="1009" width="19.28515625" customWidth="1"/>
    <col min="1010" max="1010" width="10.7109375" bestFit="1" customWidth="1"/>
    <col min="1011" max="1011" width="18.85546875" customWidth="1"/>
    <col min="1012" max="1012" width="16.7109375" bestFit="1" customWidth="1"/>
    <col min="1013" max="1013" width="18.140625" customWidth="1"/>
    <col min="1014" max="1014" width="10.5703125" bestFit="1" customWidth="1"/>
    <col min="1015" max="1015" width="18.28515625" bestFit="1" customWidth="1"/>
    <col min="1016" max="1016" width="17.42578125" customWidth="1"/>
    <col min="1017" max="1017" width="18.5703125" customWidth="1"/>
    <col min="1018" max="1018" width="16.5703125" bestFit="1" customWidth="1"/>
    <col min="1019" max="1019" width="19" customWidth="1"/>
    <col min="1020" max="1020" width="25.42578125" bestFit="1" customWidth="1"/>
    <col min="1021" max="1027" width="9.28515625" bestFit="1" customWidth="1"/>
    <col min="1028" max="1028" width="13.140625" customWidth="1"/>
    <col min="1252" max="1252" width="4.85546875" customWidth="1"/>
    <col min="1253" max="1253" width="21.85546875" customWidth="1"/>
    <col min="1254" max="1254" width="6.5703125" bestFit="1" customWidth="1"/>
    <col min="1255" max="1255" width="61.5703125" customWidth="1"/>
    <col min="1256" max="1258" width="18.28515625" bestFit="1" customWidth="1"/>
    <col min="1259" max="1259" width="18.5703125" bestFit="1" customWidth="1"/>
    <col min="1260" max="1260" width="16.7109375" bestFit="1" customWidth="1"/>
    <col min="1261" max="1261" width="18.42578125" bestFit="1" customWidth="1"/>
    <col min="1262" max="1262" width="16.7109375" bestFit="1" customWidth="1"/>
    <col min="1263" max="1263" width="18.42578125" customWidth="1"/>
    <col min="1264" max="1264" width="15" bestFit="1" customWidth="1"/>
    <col min="1265" max="1265" width="19.28515625" customWidth="1"/>
    <col min="1266" max="1266" width="10.7109375" bestFit="1" customWidth="1"/>
    <col min="1267" max="1267" width="18.85546875" customWidth="1"/>
    <col min="1268" max="1268" width="16.7109375" bestFit="1" customWidth="1"/>
    <col min="1269" max="1269" width="18.140625" customWidth="1"/>
    <col min="1270" max="1270" width="10.5703125" bestFit="1" customWidth="1"/>
    <col min="1271" max="1271" width="18.28515625" bestFit="1" customWidth="1"/>
    <col min="1272" max="1272" width="17.42578125" customWidth="1"/>
    <col min="1273" max="1273" width="18.5703125" customWidth="1"/>
    <col min="1274" max="1274" width="16.5703125" bestFit="1" customWidth="1"/>
    <col min="1275" max="1275" width="19" customWidth="1"/>
    <col min="1276" max="1276" width="25.42578125" bestFit="1" customWidth="1"/>
    <col min="1277" max="1283" width="9.28515625" bestFit="1" customWidth="1"/>
    <col min="1284" max="1284" width="13.140625" customWidth="1"/>
    <col min="1508" max="1508" width="4.85546875" customWidth="1"/>
    <col min="1509" max="1509" width="21.85546875" customWidth="1"/>
    <col min="1510" max="1510" width="6.5703125" bestFit="1" customWidth="1"/>
    <col min="1511" max="1511" width="61.5703125" customWidth="1"/>
    <col min="1512" max="1514" width="18.28515625" bestFit="1" customWidth="1"/>
    <col min="1515" max="1515" width="18.5703125" bestFit="1" customWidth="1"/>
    <col min="1516" max="1516" width="16.7109375" bestFit="1" customWidth="1"/>
    <col min="1517" max="1517" width="18.42578125" bestFit="1" customWidth="1"/>
    <col min="1518" max="1518" width="16.7109375" bestFit="1" customWidth="1"/>
    <col min="1519" max="1519" width="18.42578125" customWidth="1"/>
    <col min="1520" max="1520" width="15" bestFit="1" customWidth="1"/>
    <col min="1521" max="1521" width="19.28515625" customWidth="1"/>
    <col min="1522" max="1522" width="10.7109375" bestFit="1" customWidth="1"/>
    <col min="1523" max="1523" width="18.85546875" customWidth="1"/>
    <col min="1524" max="1524" width="16.7109375" bestFit="1" customWidth="1"/>
    <col min="1525" max="1525" width="18.140625" customWidth="1"/>
    <col min="1526" max="1526" width="10.5703125" bestFit="1" customWidth="1"/>
    <col min="1527" max="1527" width="18.28515625" bestFit="1" customWidth="1"/>
    <col min="1528" max="1528" width="17.42578125" customWidth="1"/>
    <col min="1529" max="1529" width="18.5703125" customWidth="1"/>
    <col min="1530" max="1530" width="16.5703125" bestFit="1" customWidth="1"/>
    <col min="1531" max="1531" width="19" customWidth="1"/>
    <col min="1532" max="1532" width="25.42578125" bestFit="1" customWidth="1"/>
    <col min="1533" max="1539" width="9.28515625" bestFit="1" customWidth="1"/>
    <col min="1540" max="1540" width="13.140625" customWidth="1"/>
    <col min="1764" max="1764" width="4.85546875" customWidth="1"/>
    <col min="1765" max="1765" width="21.85546875" customWidth="1"/>
    <col min="1766" max="1766" width="6.5703125" bestFit="1" customWidth="1"/>
    <col min="1767" max="1767" width="61.5703125" customWidth="1"/>
    <col min="1768" max="1770" width="18.28515625" bestFit="1" customWidth="1"/>
    <col min="1771" max="1771" width="18.5703125" bestFit="1" customWidth="1"/>
    <col min="1772" max="1772" width="16.7109375" bestFit="1" customWidth="1"/>
    <col min="1773" max="1773" width="18.42578125" bestFit="1" customWidth="1"/>
    <col min="1774" max="1774" width="16.7109375" bestFit="1" customWidth="1"/>
    <col min="1775" max="1775" width="18.42578125" customWidth="1"/>
    <col min="1776" max="1776" width="15" bestFit="1" customWidth="1"/>
    <col min="1777" max="1777" width="19.28515625" customWidth="1"/>
    <col min="1778" max="1778" width="10.7109375" bestFit="1" customWidth="1"/>
    <col min="1779" max="1779" width="18.85546875" customWidth="1"/>
    <col min="1780" max="1780" width="16.7109375" bestFit="1" customWidth="1"/>
    <col min="1781" max="1781" width="18.140625" customWidth="1"/>
    <col min="1782" max="1782" width="10.5703125" bestFit="1" customWidth="1"/>
    <col min="1783" max="1783" width="18.28515625" bestFit="1" customWidth="1"/>
    <col min="1784" max="1784" width="17.42578125" customWidth="1"/>
    <col min="1785" max="1785" width="18.5703125" customWidth="1"/>
    <col min="1786" max="1786" width="16.5703125" bestFit="1" customWidth="1"/>
    <col min="1787" max="1787" width="19" customWidth="1"/>
    <col min="1788" max="1788" width="25.42578125" bestFit="1" customWidth="1"/>
    <col min="1789" max="1795" width="9.28515625" bestFit="1" customWidth="1"/>
    <col min="1796" max="1796" width="13.140625" customWidth="1"/>
    <col min="2020" max="2020" width="4.85546875" customWidth="1"/>
    <col min="2021" max="2021" width="21.85546875" customWidth="1"/>
    <col min="2022" max="2022" width="6.5703125" bestFit="1" customWidth="1"/>
    <col min="2023" max="2023" width="61.5703125" customWidth="1"/>
    <col min="2024" max="2026" width="18.28515625" bestFit="1" customWidth="1"/>
    <col min="2027" max="2027" width="18.5703125" bestFit="1" customWidth="1"/>
    <col min="2028" max="2028" width="16.7109375" bestFit="1" customWidth="1"/>
    <col min="2029" max="2029" width="18.42578125" bestFit="1" customWidth="1"/>
    <col min="2030" max="2030" width="16.7109375" bestFit="1" customWidth="1"/>
    <col min="2031" max="2031" width="18.42578125" customWidth="1"/>
    <col min="2032" max="2032" width="15" bestFit="1" customWidth="1"/>
    <col min="2033" max="2033" width="19.28515625" customWidth="1"/>
    <col min="2034" max="2034" width="10.7109375" bestFit="1" customWidth="1"/>
    <col min="2035" max="2035" width="18.85546875" customWidth="1"/>
    <col min="2036" max="2036" width="16.7109375" bestFit="1" customWidth="1"/>
    <col min="2037" max="2037" width="18.140625" customWidth="1"/>
    <col min="2038" max="2038" width="10.5703125" bestFit="1" customWidth="1"/>
    <col min="2039" max="2039" width="18.28515625" bestFit="1" customWidth="1"/>
    <col min="2040" max="2040" width="17.42578125" customWidth="1"/>
    <col min="2041" max="2041" width="18.5703125" customWidth="1"/>
    <col min="2042" max="2042" width="16.5703125" bestFit="1" customWidth="1"/>
    <col min="2043" max="2043" width="19" customWidth="1"/>
    <col min="2044" max="2044" width="25.42578125" bestFit="1" customWidth="1"/>
    <col min="2045" max="2051" width="9.28515625" bestFit="1" customWidth="1"/>
    <col min="2052" max="2052" width="13.140625" customWidth="1"/>
    <col min="2276" max="2276" width="4.85546875" customWidth="1"/>
    <col min="2277" max="2277" width="21.85546875" customWidth="1"/>
    <col min="2278" max="2278" width="6.5703125" bestFit="1" customWidth="1"/>
    <col min="2279" max="2279" width="61.5703125" customWidth="1"/>
    <col min="2280" max="2282" width="18.28515625" bestFit="1" customWidth="1"/>
    <col min="2283" max="2283" width="18.5703125" bestFit="1" customWidth="1"/>
    <col min="2284" max="2284" width="16.7109375" bestFit="1" customWidth="1"/>
    <col min="2285" max="2285" width="18.42578125" bestFit="1" customWidth="1"/>
    <col min="2286" max="2286" width="16.7109375" bestFit="1" customWidth="1"/>
    <col min="2287" max="2287" width="18.42578125" customWidth="1"/>
    <col min="2288" max="2288" width="15" bestFit="1" customWidth="1"/>
    <col min="2289" max="2289" width="19.28515625" customWidth="1"/>
    <col min="2290" max="2290" width="10.7109375" bestFit="1" customWidth="1"/>
    <col min="2291" max="2291" width="18.85546875" customWidth="1"/>
    <col min="2292" max="2292" width="16.7109375" bestFit="1" customWidth="1"/>
    <col min="2293" max="2293" width="18.140625" customWidth="1"/>
    <col min="2294" max="2294" width="10.5703125" bestFit="1" customWidth="1"/>
    <col min="2295" max="2295" width="18.28515625" bestFit="1" customWidth="1"/>
    <col min="2296" max="2296" width="17.42578125" customWidth="1"/>
    <col min="2297" max="2297" width="18.5703125" customWidth="1"/>
    <col min="2298" max="2298" width="16.5703125" bestFit="1" customWidth="1"/>
    <col min="2299" max="2299" width="19" customWidth="1"/>
    <col min="2300" max="2300" width="25.42578125" bestFit="1" customWidth="1"/>
    <col min="2301" max="2307" width="9.28515625" bestFit="1" customWidth="1"/>
    <col min="2308" max="2308" width="13.140625" customWidth="1"/>
    <col min="2532" max="2532" width="4.85546875" customWidth="1"/>
    <col min="2533" max="2533" width="21.85546875" customWidth="1"/>
    <col min="2534" max="2534" width="6.5703125" bestFit="1" customWidth="1"/>
    <col min="2535" max="2535" width="61.5703125" customWidth="1"/>
    <col min="2536" max="2538" width="18.28515625" bestFit="1" customWidth="1"/>
    <col min="2539" max="2539" width="18.5703125" bestFit="1" customWidth="1"/>
    <col min="2540" max="2540" width="16.7109375" bestFit="1" customWidth="1"/>
    <col min="2541" max="2541" width="18.42578125" bestFit="1" customWidth="1"/>
    <col min="2542" max="2542" width="16.7109375" bestFit="1" customWidth="1"/>
    <col min="2543" max="2543" width="18.42578125" customWidth="1"/>
    <col min="2544" max="2544" width="15" bestFit="1" customWidth="1"/>
    <col min="2545" max="2545" width="19.28515625" customWidth="1"/>
    <col min="2546" max="2546" width="10.7109375" bestFit="1" customWidth="1"/>
    <col min="2547" max="2547" width="18.85546875" customWidth="1"/>
    <col min="2548" max="2548" width="16.7109375" bestFit="1" customWidth="1"/>
    <col min="2549" max="2549" width="18.140625" customWidth="1"/>
    <col min="2550" max="2550" width="10.5703125" bestFit="1" customWidth="1"/>
    <col min="2551" max="2551" width="18.28515625" bestFit="1" customWidth="1"/>
    <col min="2552" max="2552" width="17.42578125" customWidth="1"/>
    <col min="2553" max="2553" width="18.5703125" customWidth="1"/>
    <col min="2554" max="2554" width="16.5703125" bestFit="1" customWidth="1"/>
    <col min="2555" max="2555" width="19" customWidth="1"/>
    <col min="2556" max="2556" width="25.42578125" bestFit="1" customWidth="1"/>
    <col min="2557" max="2563" width="9.28515625" bestFit="1" customWidth="1"/>
    <col min="2564" max="2564" width="13.140625" customWidth="1"/>
    <col min="2788" max="2788" width="4.85546875" customWidth="1"/>
    <col min="2789" max="2789" width="21.85546875" customWidth="1"/>
    <col min="2790" max="2790" width="6.5703125" bestFit="1" customWidth="1"/>
    <col min="2791" max="2791" width="61.5703125" customWidth="1"/>
    <col min="2792" max="2794" width="18.28515625" bestFit="1" customWidth="1"/>
    <col min="2795" max="2795" width="18.5703125" bestFit="1" customWidth="1"/>
    <col min="2796" max="2796" width="16.7109375" bestFit="1" customWidth="1"/>
    <col min="2797" max="2797" width="18.42578125" bestFit="1" customWidth="1"/>
    <col min="2798" max="2798" width="16.7109375" bestFit="1" customWidth="1"/>
    <col min="2799" max="2799" width="18.42578125" customWidth="1"/>
    <col min="2800" max="2800" width="15" bestFit="1" customWidth="1"/>
    <col min="2801" max="2801" width="19.28515625" customWidth="1"/>
    <col min="2802" max="2802" width="10.7109375" bestFit="1" customWidth="1"/>
    <col min="2803" max="2803" width="18.85546875" customWidth="1"/>
    <col min="2804" max="2804" width="16.7109375" bestFit="1" customWidth="1"/>
    <col min="2805" max="2805" width="18.140625" customWidth="1"/>
    <col min="2806" max="2806" width="10.5703125" bestFit="1" customWidth="1"/>
    <col min="2807" max="2807" width="18.28515625" bestFit="1" customWidth="1"/>
    <col min="2808" max="2808" width="17.42578125" customWidth="1"/>
    <col min="2809" max="2809" width="18.5703125" customWidth="1"/>
    <col min="2810" max="2810" width="16.5703125" bestFit="1" customWidth="1"/>
    <col min="2811" max="2811" width="19" customWidth="1"/>
    <col min="2812" max="2812" width="25.42578125" bestFit="1" customWidth="1"/>
    <col min="2813" max="2819" width="9.28515625" bestFit="1" customWidth="1"/>
    <col min="2820" max="2820" width="13.140625" customWidth="1"/>
    <col min="3044" max="3044" width="4.85546875" customWidth="1"/>
    <col min="3045" max="3045" width="21.85546875" customWidth="1"/>
    <col min="3046" max="3046" width="6.5703125" bestFit="1" customWidth="1"/>
    <col min="3047" max="3047" width="61.5703125" customWidth="1"/>
    <col min="3048" max="3050" width="18.28515625" bestFit="1" customWidth="1"/>
    <col min="3051" max="3051" width="18.5703125" bestFit="1" customWidth="1"/>
    <col min="3052" max="3052" width="16.7109375" bestFit="1" customWidth="1"/>
    <col min="3053" max="3053" width="18.42578125" bestFit="1" customWidth="1"/>
    <col min="3054" max="3054" width="16.7109375" bestFit="1" customWidth="1"/>
    <col min="3055" max="3055" width="18.42578125" customWidth="1"/>
    <col min="3056" max="3056" width="15" bestFit="1" customWidth="1"/>
    <col min="3057" max="3057" width="19.28515625" customWidth="1"/>
    <col min="3058" max="3058" width="10.7109375" bestFit="1" customWidth="1"/>
    <col min="3059" max="3059" width="18.85546875" customWidth="1"/>
    <col min="3060" max="3060" width="16.7109375" bestFit="1" customWidth="1"/>
    <col min="3061" max="3061" width="18.140625" customWidth="1"/>
    <col min="3062" max="3062" width="10.5703125" bestFit="1" customWidth="1"/>
    <col min="3063" max="3063" width="18.28515625" bestFit="1" customWidth="1"/>
    <col min="3064" max="3064" width="17.42578125" customWidth="1"/>
    <col min="3065" max="3065" width="18.5703125" customWidth="1"/>
    <col min="3066" max="3066" width="16.5703125" bestFit="1" customWidth="1"/>
    <col min="3067" max="3067" width="19" customWidth="1"/>
    <col min="3068" max="3068" width="25.42578125" bestFit="1" customWidth="1"/>
    <col min="3069" max="3075" width="9.28515625" bestFit="1" customWidth="1"/>
    <col min="3076" max="3076" width="13.140625" customWidth="1"/>
    <col min="3300" max="3300" width="4.85546875" customWidth="1"/>
    <col min="3301" max="3301" width="21.85546875" customWidth="1"/>
    <col min="3302" max="3302" width="6.5703125" bestFit="1" customWidth="1"/>
    <col min="3303" max="3303" width="61.5703125" customWidth="1"/>
    <col min="3304" max="3306" width="18.28515625" bestFit="1" customWidth="1"/>
    <col min="3307" max="3307" width="18.5703125" bestFit="1" customWidth="1"/>
    <col min="3308" max="3308" width="16.7109375" bestFit="1" customWidth="1"/>
    <col min="3309" max="3309" width="18.42578125" bestFit="1" customWidth="1"/>
    <col min="3310" max="3310" width="16.7109375" bestFit="1" customWidth="1"/>
    <col min="3311" max="3311" width="18.42578125" customWidth="1"/>
    <col min="3312" max="3312" width="15" bestFit="1" customWidth="1"/>
    <col min="3313" max="3313" width="19.28515625" customWidth="1"/>
    <col min="3314" max="3314" width="10.7109375" bestFit="1" customWidth="1"/>
    <col min="3315" max="3315" width="18.85546875" customWidth="1"/>
    <col min="3316" max="3316" width="16.7109375" bestFit="1" customWidth="1"/>
    <col min="3317" max="3317" width="18.140625" customWidth="1"/>
    <col min="3318" max="3318" width="10.5703125" bestFit="1" customWidth="1"/>
    <col min="3319" max="3319" width="18.28515625" bestFit="1" customWidth="1"/>
    <col min="3320" max="3320" width="17.42578125" customWidth="1"/>
    <col min="3321" max="3321" width="18.5703125" customWidth="1"/>
    <col min="3322" max="3322" width="16.5703125" bestFit="1" customWidth="1"/>
    <col min="3323" max="3323" width="19" customWidth="1"/>
    <col min="3324" max="3324" width="25.42578125" bestFit="1" customWidth="1"/>
    <col min="3325" max="3331" width="9.28515625" bestFit="1" customWidth="1"/>
    <col min="3332" max="3332" width="13.140625" customWidth="1"/>
    <col min="3556" max="3556" width="4.85546875" customWidth="1"/>
    <col min="3557" max="3557" width="21.85546875" customWidth="1"/>
    <col min="3558" max="3558" width="6.5703125" bestFit="1" customWidth="1"/>
    <col min="3559" max="3559" width="61.5703125" customWidth="1"/>
    <col min="3560" max="3562" width="18.28515625" bestFit="1" customWidth="1"/>
    <col min="3563" max="3563" width="18.5703125" bestFit="1" customWidth="1"/>
    <col min="3564" max="3564" width="16.7109375" bestFit="1" customWidth="1"/>
    <col min="3565" max="3565" width="18.42578125" bestFit="1" customWidth="1"/>
    <col min="3566" max="3566" width="16.7109375" bestFit="1" customWidth="1"/>
    <col min="3567" max="3567" width="18.42578125" customWidth="1"/>
    <col min="3568" max="3568" width="15" bestFit="1" customWidth="1"/>
    <col min="3569" max="3569" width="19.28515625" customWidth="1"/>
    <col min="3570" max="3570" width="10.7109375" bestFit="1" customWidth="1"/>
    <col min="3571" max="3571" width="18.85546875" customWidth="1"/>
    <col min="3572" max="3572" width="16.7109375" bestFit="1" customWidth="1"/>
    <col min="3573" max="3573" width="18.140625" customWidth="1"/>
    <col min="3574" max="3574" width="10.5703125" bestFit="1" customWidth="1"/>
    <col min="3575" max="3575" width="18.28515625" bestFit="1" customWidth="1"/>
    <col min="3576" max="3576" width="17.42578125" customWidth="1"/>
    <col min="3577" max="3577" width="18.5703125" customWidth="1"/>
    <col min="3578" max="3578" width="16.5703125" bestFit="1" customWidth="1"/>
    <col min="3579" max="3579" width="19" customWidth="1"/>
    <col min="3580" max="3580" width="25.42578125" bestFit="1" customWidth="1"/>
    <col min="3581" max="3587" width="9.28515625" bestFit="1" customWidth="1"/>
    <col min="3588" max="3588" width="13.140625" customWidth="1"/>
    <col min="3812" max="3812" width="4.85546875" customWidth="1"/>
    <col min="3813" max="3813" width="21.85546875" customWidth="1"/>
    <col min="3814" max="3814" width="6.5703125" bestFit="1" customWidth="1"/>
    <col min="3815" max="3815" width="61.5703125" customWidth="1"/>
    <col min="3816" max="3818" width="18.28515625" bestFit="1" customWidth="1"/>
    <col min="3819" max="3819" width="18.5703125" bestFit="1" customWidth="1"/>
    <col min="3820" max="3820" width="16.7109375" bestFit="1" customWidth="1"/>
    <col min="3821" max="3821" width="18.42578125" bestFit="1" customWidth="1"/>
    <col min="3822" max="3822" width="16.7109375" bestFit="1" customWidth="1"/>
    <col min="3823" max="3823" width="18.42578125" customWidth="1"/>
    <col min="3824" max="3824" width="15" bestFit="1" customWidth="1"/>
    <col min="3825" max="3825" width="19.28515625" customWidth="1"/>
    <col min="3826" max="3826" width="10.7109375" bestFit="1" customWidth="1"/>
    <col min="3827" max="3827" width="18.85546875" customWidth="1"/>
    <col min="3828" max="3828" width="16.7109375" bestFit="1" customWidth="1"/>
    <col min="3829" max="3829" width="18.140625" customWidth="1"/>
    <col min="3830" max="3830" width="10.5703125" bestFit="1" customWidth="1"/>
    <col min="3831" max="3831" width="18.28515625" bestFit="1" customWidth="1"/>
    <col min="3832" max="3832" width="17.42578125" customWidth="1"/>
    <col min="3833" max="3833" width="18.5703125" customWidth="1"/>
    <col min="3834" max="3834" width="16.5703125" bestFit="1" customWidth="1"/>
    <col min="3835" max="3835" width="19" customWidth="1"/>
    <col min="3836" max="3836" width="25.42578125" bestFit="1" customWidth="1"/>
    <col min="3837" max="3843" width="9.28515625" bestFit="1" customWidth="1"/>
    <col min="3844" max="3844" width="13.140625" customWidth="1"/>
    <col min="4068" max="4068" width="4.85546875" customWidth="1"/>
    <col min="4069" max="4069" width="21.85546875" customWidth="1"/>
    <col min="4070" max="4070" width="6.5703125" bestFit="1" customWidth="1"/>
    <col min="4071" max="4071" width="61.5703125" customWidth="1"/>
    <col min="4072" max="4074" width="18.28515625" bestFit="1" customWidth="1"/>
    <col min="4075" max="4075" width="18.5703125" bestFit="1" customWidth="1"/>
    <col min="4076" max="4076" width="16.7109375" bestFit="1" customWidth="1"/>
    <col min="4077" max="4077" width="18.42578125" bestFit="1" customWidth="1"/>
    <col min="4078" max="4078" width="16.7109375" bestFit="1" customWidth="1"/>
    <col min="4079" max="4079" width="18.42578125" customWidth="1"/>
    <col min="4080" max="4080" width="15" bestFit="1" customWidth="1"/>
    <col min="4081" max="4081" width="19.28515625" customWidth="1"/>
    <col min="4082" max="4082" width="10.7109375" bestFit="1" customWidth="1"/>
    <col min="4083" max="4083" width="18.85546875" customWidth="1"/>
    <col min="4084" max="4084" width="16.7109375" bestFit="1" customWidth="1"/>
    <col min="4085" max="4085" width="18.140625" customWidth="1"/>
    <col min="4086" max="4086" width="10.5703125" bestFit="1" customWidth="1"/>
    <col min="4087" max="4087" width="18.28515625" bestFit="1" customWidth="1"/>
    <col min="4088" max="4088" width="17.42578125" customWidth="1"/>
    <col min="4089" max="4089" width="18.5703125" customWidth="1"/>
    <col min="4090" max="4090" width="16.5703125" bestFit="1" customWidth="1"/>
    <col min="4091" max="4091" width="19" customWidth="1"/>
    <col min="4092" max="4092" width="25.42578125" bestFit="1" customWidth="1"/>
    <col min="4093" max="4099" width="9.28515625" bestFit="1" customWidth="1"/>
    <col min="4100" max="4100" width="13.140625" customWidth="1"/>
    <col min="4324" max="4324" width="4.85546875" customWidth="1"/>
    <col min="4325" max="4325" width="21.85546875" customWidth="1"/>
    <col min="4326" max="4326" width="6.5703125" bestFit="1" customWidth="1"/>
    <col min="4327" max="4327" width="61.5703125" customWidth="1"/>
    <col min="4328" max="4330" width="18.28515625" bestFit="1" customWidth="1"/>
    <col min="4331" max="4331" width="18.5703125" bestFit="1" customWidth="1"/>
    <col min="4332" max="4332" width="16.7109375" bestFit="1" customWidth="1"/>
    <col min="4333" max="4333" width="18.42578125" bestFit="1" customWidth="1"/>
    <col min="4334" max="4334" width="16.7109375" bestFit="1" customWidth="1"/>
    <col min="4335" max="4335" width="18.42578125" customWidth="1"/>
    <col min="4336" max="4336" width="15" bestFit="1" customWidth="1"/>
    <col min="4337" max="4337" width="19.28515625" customWidth="1"/>
    <col min="4338" max="4338" width="10.7109375" bestFit="1" customWidth="1"/>
    <col min="4339" max="4339" width="18.85546875" customWidth="1"/>
    <col min="4340" max="4340" width="16.7109375" bestFit="1" customWidth="1"/>
    <col min="4341" max="4341" width="18.140625" customWidth="1"/>
    <col min="4342" max="4342" width="10.5703125" bestFit="1" customWidth="1"/>
    <col min="4343" max="4343" width="18.28515625" bestFit="1" customWidth="1"/>
    <col min="4344" max="4344" width="17.42578125" customWidth="1"/>
    <col min="4345" max="4345" width="18.5703125" customWidth="1"/>
    <col min="4346" max="4346" width="16.5703125" bestFit="1" customWidth="1"/>
    <col min="4347" max="4347" width="19" customWidth="1"/>
    <col min="4348" max="4348" width="25.42578125" bestFit="1" customWidth="1"/>
    <col min="4349" max="4355" width="9.28515625" bestFit="1" customWidth="1"/>
    <col min="4356" max="4356" width="13.140625" customWidth="1"/>
    <col min="4580" max="4580" width="4.85546875" customWidth="1"/>
    <col min="4581" max="4581" width="21.85546875" customWidth="1"/>
    <col min="4582" max="4582" width="6.5703125" bestFit="1" customWidth="1"/>
    <col min="4583" max="4583" width="61.5703125" customWidth="1"/>
    <col min="4584" max="4586" width="18.28515625" bestFit="1" customWidth="1"/>
    <col min="4587" max="4587" width="18.5703125" bestFit="1" customWidth="1"/>
    <col min="4588" max="4588" width="16.7109375" bestFit="1" customWidth="1"/>
    <col min="4589" max="4589" width="18.42578125" bestFit="1" customWidth="1"/>
    <col min="4590" max="4590" width="16.7109375" bestFit="1" customWidth="1"/>
    <col min="4591" max="4591" width="18.42578125" customWidth="1"/>
    <col min="4592" max="4592" width="15" bestFit="1" customWidth="1"/>
    <col min="4593" max="4593" width="19.28515625" customWidth="1"/>
    <col min="4594" max="4594" width="10.7109375" bestFit="1" customWidth="1"/>
    <col min="4595" max="4595" width="18.85546875" customWidth="1"/>
    <col min="4596" max="4596" width="16.7109375" bestFit="1" customWidth="1"/>
    <col min="4597" max="4597" width="18.140625" customWidth="1"/>
    <col min="4598" max="4598" width="10.5703125" bestFit="1" customWidth="1"/>
    <col min="4599" max="4599" width="18.28515625" bestFit="1" customWidth="1"/>
    <col min="4600" max="4600" width="17.42578125" customWidth="1"/>
    <col min="4601" max="4601" width="18.5703125" customWidth="1"/>
    <col min="4602" max="4602" width="16.5703125" bestFit="1" customWidth="1"/>
    <col min="4603" max="4603" width="19" customWidth="1"/>
    <col min="4604" max="4604" width="25.42578125" bestFit="1" customWidth="1"/>
    <col min="4605" max="4611" width="9.28515625" bestFit="1" customWidth="1"/>
    <col min="4612" max="4612" width="13.140625" customWidth="1"/>
    <col min="4836" max="4836" width="4.85546875" customWidth="1"/>
    <col min="4837" max="4837" width="21.85546875" customWidth="1"/>
    <col min="4838" max="4838" width="6.5703125" bestFit="1" customWidth="1"/>
    <col min="4839" max="4839" width="61.5703125" customWidth="1"/>
    <col min="4840" max="4842" width="18.28515625" bestFit="1" customWidth="1"/>
    <col min="4843" max="4843" width="18.5703125" bestFit="1" customWidth="1"/>
    <col min="4844" max="4844" width="16.7109375" bestFit="1" customWidth="1"/>
    <col min="4845" max="4845" width="18.42578125" bestFit="1" customWidth="1"/>
    <col min="4846" max="4846" width="16.7109375" bestFit="1" customWidth="1"/>
    <col min="4847" max="4847" width="18.42578125" customWidth="1"/>
    <col min="4848" max="4848" width="15" bestFit="1" customWidth="1"/>
    <col min="4849" max="4849" width="19.28515625" customWidth="1"/>
    <col min="4850" max="4850" width="10.7109375" bestFit="1" customWidth="1"/>
    <col min="4851" max="4851" width="18.85546875" customWidth="1"/>
    <col min="4852" max="4852" width="16.7109375" bestFit="1" customWidth="1"/>
    <col min="4853" max="4853" width="18.140625" customWidth="1"/>
    <col min="4854" max="4854" width="10.5703125" bestFit="1" customWidth="1"/>
    <col min="4855" max="4855" width="18.28515625" bestFit="1" customWidth="1"/>
    <col min="4856" max="4856" width="17.42578125" customWidth="1"/>
    <col min="4857" max="4857" width="18.5703125" customWidth="1"/>
    <col min="4858" max="4858" width="16.5703125" bestFit="1" customWidth="1"/>
    <col min="4859" max="4859" width="19" customWidth="1"/>
    <col min="4860" max="4860" width="25.42578125" bestFit="1" customWidth="1"/>
    <col min="4861" max="4867" width="9.28515625" bestFit="1" customWidth="1"/>
    <col min="4868" max="4868" width="13.140625" customWidth="1"/>
    <col min="5092" max="5092" width="4.85546875" customWidth="1"/>
    <col min="5093" max="5093" width="21.85546875" customWidth="1"/>
    <col min="5094" max="5094" width="6.5703125" bestFit="1" customWidth="1"/>
    <col min="5095" max="5095" width="61.5703125" customWidth="1"/>
    <col min="5096" max="5098" width="18.28515625" bestFit="1" customWidth="1"/>
    <col min="5099" max="5099" width="18.5703125" bestFit="1" customWidth="1"/>
    <col min="5100" max="5100" width="16.7109375" bestFit="1" customWidth="1"/>
    <col min="5101" max="5101" width="18.42578125" bestFit="1" customWidth="1"/>
    <col min="5102" max="5102" width="16.7109375" bestFit="1" customWidth="1"/>
    <col min="5103" max="5103" width="18.42578125" customWidth="1"/>
    <col min="5104" max="5104" width="15" bestFit="1" customWidth="1"/>
    <col min="5105" max="5105" width="19.28515625" customWidth="1"/>
    <col min="5106" max="5106" width="10.7109375" bestFit="1" customWidth="1"/>
    <col min="5107" max="5107" width="18.85546875" customWidth="1"/>
    <col min="5108" max="5108" width="16.7109375" bestFit="1" customWidth="1"/>
    <col min="5109" max="5109" width="18.140625" customWidth="1"/>
    <col min="5110" max="5110" width="10.5703125" bestFit="1" customWidth="1"/>
    <col min="5111" max="5111" width="18.28515625" bestFit="1" customWidth="1"/>
    <col min="5112" max="5112" width="17.42578125" customWidth="1"/>
    <col min="5113" max="5113" width="18.5703125" customWidth="1"/>
    <col min="5114" max="5114" width="16.5703125" bestFit="1" customWidth="1"/>
    <col min="5115" max="5115" width="19" customWidth="1"/>
    <col min="5116" max="5116" width="25.42578125" bestFit="1" customWidth="1"/>
    <col min="5117" max="5123" width="9.28515625" bestFit="1" customWidth="1"/>
    <col min="5124" max="5124" width="13.140625" customWidth="1"/>
    <col min="5348" max="5348" width="4.85546875" customWidth="1"/>
    <col min="5349" max="5349" width="21.85546875" customWidth="1"/>
    <col min="5350" max="5350" width="6.5703125" bestFit="1" customWidth="1"/>
    <col min="5351" max="5351" width="61.5703125" customWidth="1"/>
    <col min="5352" max="5354" width="18.28515625" bestFit="1" customWidth="1"/>
    <col min="5355" max="5355" width="18.5703125" bestFit="1" customWidth="1"/>
    <col min="5356" max="5356" width="16.7109375" bestFit="1" customWidth="1"/>
    <col min="5357" max="5357" width="18.42578125" bestFit="1" customWidth="1"/>
    <col min="5358" max="5358" width="16.7109375" bestFit="1" customWidth="1"/>
    <col min="5359" max="5359" width="18.42578125" customWidth="1"/>
    <col min="5360" max="5360" width="15" bestFit="1" customWidth="1"/>
    <col min="5361" max="5361" width="19.28515625" customWidth="1"/>
    <col min="5362" max="5362" width="10.7109375" bestFit="1" customWidth="1"/>
    <col min="5363" max="5363" width="18.85546875" customWidth="1"/>
    <col min="5364" max="5364" width="16.7109375" bestFit="1" customWidth="1"/>
    <col min="5365" max="5365" width="18.140625" customWidth="1"/>
    <col min="5366" max="5366" width="10.5703125" bestFit="1" customWidth="1"/>
    <col min="5367" max="5367" width="18.28515625" bestFit="1" customWidth="1"/>
    <col min="5368" max="5368" width="17.42578125" customWidth="1"/>
    <col min="5369" max="5369" width="18.5703125" customWidth="1"/>
    <col min="5370" max="5370" width="16.5703125" bestFit="1" customWidth="1"/>
    <col min="5371" max="5371" width="19" customWidth="1"/>
    <col min="5372" max="5372" width="25.42578125" bestFit="1" customWidth="1"/>
    <col min="5373" max="5379" width="9.28515625" bestFit="1" customWidth="1"/>
    <col min="5380" max="5380" width="13.140625" customWidth="1"/>
    <col min="5604" max="5604" width="4.85546875" customWidth="1"/>
    <col min="5605" max="5605" width="21.85546875" customWidth="1"/>
    <col min="5606" max="5606" width="6.5703125" bestFit="1" customWidth="1"/>
    <col min="5607" max="5607" width="61.5703125" customWidth="1"/>
    <col min="5608" max="5610" width="18.28515625" bestFit="1" customWidth="1"/>
    <col min="5611" max="5611" width="18.5703125" bestFit="1" customWidth="1"/>
    <col min="5612" max="5612" width="16.7109375" bestFit="1" customWidth="1"/>
    <col min="5613" max="5613" width="18.42578125" bestFit="1" customWidth="1"/>
    <col min="5614" max="5614" width="16.7109375" bestFit="1" customWidth="1"/>
    <col min="5615" max="5615" width="18.42578125" customWidth="1"/>
    <col min="5616" max="5616" width="15" bestFit="1" customWidth="1"/>
    <col min="5617" max="5617" width="19.28515625" customWidth="1"/>
    <col min="5618" max="5618" width="10.7109375" bestFit="1" customWidth="1"/>
    <col min="5619" max="5619" width="18.85546875" customWidth="1"/>
    <col min="5620" max="5620" width="16.7109375" bestFit="1" customWidth="1"/>
    <col min="5621" max="5621" width="18.140625" customWidth="1"/>
    <col min="5622" max="5622" width="10.5703125" bestFit="1" customWidth="1"/>
    <col min="5623" max="5623" width="18.28515625" bestFit="1" customWidth="1"/>
    <col min="5624" max="5624" width="17.42578125" customWidth="1"/>
    <col min="5625" max="5625" width="18.5703125" customWidth="1"/>
    <col min="5626" max="5626" width="16.5703125" bestFit="1" customWidth="1"/>
    <col min="5627" max="5627" width="19" customWidth="1"/>
    <col min="5628" max="5628" width="25.42578125" bestFit="1" customWidth="1"/>
    <col min="5629" max="5635" width="9.28515625" bestFit="1" customWidth="1"/>
    <col min="5636" max="5636" width="13.140625" customWidth="1"/>
    <col min="5860" max="5860" width="4.85546875" customWidth="1"/>
    <col min="5861" max="5861" width="21.85546875" customWidth="1"/>
    <col min="5862" max="5862" width="6.5703125" bestFit="1" customWidth="1"/>
    <col min="5863" max="5863" width="61.5703125" customWidth="1"/>
    <col min="5864" max="5866" width="18.28515625" bestFit="1" customWidth="1"/>
    <col min="5867" max="5867" width="18.5703125" bestFit="1" customWidth="1"/>
    <col min="5868" max="5868" width="16.7109375" bestFit="1" customWidth="1"/>
    <col min="5869" max="5869" width="18.42578125" bestFit="1" customWidth="1"/>
    <col min="5870" max="5870" width="16.7109375" bestFit="1" customWidth="1"/>
    <col min="5871" max="5871" width="18.42578125" customWidth="1"/>
    <col min="5872" max="5872" width="15" bestFit="1" customWidth="1"/>
    <col min="5873" max="5873" width="19.28515625" customWidth="1"/>
    <col min="5874" max="5874" width="10.7109375" bestFit="1" customWidth="1"/>
    <col min="5875" max="5875" width="18.85546875" customWidth="1"/>
    <col min="5876" max="5876" width="16.7109375" bestFit="1" customWidth="1"/>
    <col min="5877" max="5877" width="18.140625" customWidth="1"/>
    <col min="5878" max="5878" width="10.5703125" bestFit="1" customWidth="1"/>
    <col min="5879" max="5879" width="18.28515625" bestFit="1" customWidth="1"/>
    <col min="5880" max="5880" width="17.42578125" customWidth="1"/>
    <col min="5881" max="5881" width="18.5703125" customWidth="1"/>
    <col min="5882" max="5882" width="16.5703125" bestFit="1" customWidth="1"/>
    <col min="5883" max="5883" width="19" customWidth="1"/>
    <col min="5884" max="5884" width="25.42578125" bestFit="1" customWidth="1"/>
    <col min="5885" max="5891" width="9.28515625" bestFit="1" customWidth="1"/>
    <col min="5892" max="5892" width="13.140625" customWidth="1"/>
    <col min="6116" max="6116" width="4.85546875" customWidth="1"/>
    <col min="6117" max="6117" width="21.85546875" customWidth="1"/>
    <col min="6118" max="6118" width="6.5703125" bestFit="1" customWidth="1"/>
    <col min="6119" max="6119" width="61.5703125" customWidth="1"/>
    <col min="6120" max="6122" width="18.28515625" bestFit="1" customWidth="1"/>
    <col min="6123" max="6123" width="18.5703125" bestFit="1" customWidth="1"/>
    <col min="6124" max="6124" width="16.7109375" bestFit="1" customWidth="1"/>
    <col min="6125" max="6125" width="18.42578125" bestFit="1" customWidth="1"/>
    <col min="6126" max="6126" width="16.7109375" bestFit="1" customWidth="1"/>
    <col min="6127" max="6127" width="18.42578125" customWidth="1"/>
    <col min="6128" max="6128" width="15" bestFit="1" customWidth="1"/>
    <col min="6129" max="6129" width="19.28515625" customWidth="1"/>
    <col min="6130" max="6130" width="10.7109375" bestFit="1" customWidth="1"/>
    <col min="6131" max="6131" width="18.85546875" customWidth="1"/>
    <col min="6132" max="6132" width="16.7109375" bestFit="1" customWidth="1"/>
    <col min="6133" max="6133" width="18.140625" customWidth="1"/>
    <col min="6134" max="6134" width="10.5703125" bestFit="1" customWidth="1"/>
    <col min="6135" max="6135" width="18.28515625" bestFit="1" customWidth="1"/>
    <col min="6136" max="6136" width="17.42578125" customWidth="1"/>
    <col min="6137" max="6137" width="18.5703125" customWidth="1"/>
    <col min="6138" max="6138" width="16.5703125" bestFit="1" customWidth="1"/>
    <col min="6139" max="6139" width="19" customWidth="1"/>
    <col min="6140" max="6140" width="25.42578125" bestFit="1" customWidth="1"/>
    <col min="6141" max="6147" width="9.28515625" bestFit="1" customWidth="1"/>
    <col min="6148" max="6148" width="13.140625" customWidth="1"/>
    <col min="6372" max="6372" width="4.85546875" customWidth="1"/>
    <col min="6373" max="6373" width="21.85546875" customWidth="1"/>
    <col min="6374" max="6374" width="6.5703125" bestFit="1" customWidth="1"/>
    <col min="6375" max="6375" width="61.5703125" customWidth="1"/>
    <col min="6376" max="6378" width="18.28515625" bestFit="1" customWidth="1"/>
    <col min="6379" max="6379" width="18.5703125" bestFit="1" customWidth="1"/>
    <col min="6380" max="6380" width="16.7109375" bestFit="1" customWidth="1"/>
    <col min="6381" max="6381" width="18.42578125" bestFit="1" customWidth="1"/>
    <col min="6382" max="6382" width="16.7109375" bestFit="1" customWidth="1"/>
    <col min="6383" max="6383" width="18.42578125" customWidth="1"/>
    <col min="6384" max="6384" width="15" bestFit="1" customWidth="1"/>
    <col min="6385" max="6385" width="19.28515625" customWidth="1"/>
    <col min="6386" max="6386" width="10.7109375" bestFit="1" customWidth="1"/>
    <col min="6387" max="6387" width="18.85546875" customWidth="1"/>
    <col min="6388" max="6388" width="16.7109375" bestFit="1" customWidth="1"/>
    <col min="6389" max="6389" width="18.140625" customWidth="1"/>
    <col min="6390" max="6390" width="10.5703125" bestFit="1" customWidth="1"/>
    <col min="6391" max="6391" width="18.28515625" bestFit="1" customWidth="1"/>
    <col min="6392" max="6392" width="17.42578125" customWidth="1"/>
    <col min="6393" max="6393" width="18.5703125" customWidth="1"/>
    <col min="6394" max="6394" width="16.5703125" bestFit="1" customWidth="1"/>
    <col min="6395" max="6395" width="19" customWidth="1"/>
    <col min="6396" max="6396" width="25.42578125" bestFit="1" customWidth="1"/>
    <col min="6397" max="6403" width="9.28515625" bestFit="1" customWidth="1"/>
    <col min="6404" max="6404" width="13.140625" customWidth="1"/>
    <col min="6628" max="6628" width="4.85546875" customWidth="1"/>
    <col min="6629" max="6629" width="21.85546875" customWidth="1"/>
    <col min="6630" max="6630" width="6.5703125" bestFit="1" customWidth="1"/>
    <col min="6631" max="6631" width="61.5703125" customWidth="1"/>
    <col min="6632" max="6634" width="18.28515625" bestFit="1" customWidth="1"/>
    <col min="6635" max="6635" width="18.5703125" bestFit="1" customWidth="1"/>
    <col min="6636" max="6636" width="16.7109375" bestFit="1" customWidth="1"/>
    <col min="6637" max="6637" width="18.42578125" bestFit="1" customWidth="1"/>
    <col min="6638" max="6638" width="16.7109375" bestFit="1" customWidth="1"/>
    <col min="6639" max="6639" width="18.42578125" customWidth="1"/>
    <col min="6640" max="6640" width="15" bestFit="1" customWidth="1"/>
    <col min="6641" max="6641" width="19.28515625" customWidth="1"/>
    <col min="6642" max="6642" width="10.7109375" bestFit="1" customWidth="1"/>
    <col min="6643" max="6643" width="18.85546875" customWidth="1"/>
    <col min="6644" max="6644" width="16.7109375" bestFit="1" customWidth="1"/>
    <col min="6645" max="6645" width="18.140625" customWidth="1"/>
    <col min="6646" max="6646" width="10.5703125" bestFit="1" customWidth="1"/>
    <col min="6647" max="6647" width="18.28515625" bestFit="1" customWidth="1"/>
    <col min="6648" max="6648" width="17.42578125" customWidth="1"/>
    <col min="6649" max="6649" width="18.5703125" customWidth="1"/>
    <col min="6650" max="6650" width="16.5703125" bestFit="1" customWidth="1"/>
    <col min="6651" max="6651" width="19" customWidth="1"/>
    <col min="6652" max="6652" width="25.42578125" bestFit="1" customWidth="1"/>
    <col min="6653" max="6659" width="9.28515625" bestFit="1" customWidth="1"/>
    <col min="6660" max="6660" width="13.140625" customWidth="1"/>
    <col min="6884" max="6884" width="4.85546875" customWidth="1"/>
    <col min="6885" max="6885" width="21.85546875" customWidth="1"/>
    <col min="6886" max="6886" width="6.5703125" bestFit="1" customWidth="1"/>
    <col min="6887" max="6887" width="61.5703125" customWidth="1"/>
    <col min="6888" max="6890" width="18.28515625" bestFit="1" customWidth="1"/>
    <col min="6891" max="6891" width="18.5703125" bestFit="1" customWidth="1"/>
    <col min="6892" max="6892" width="16.7109375" bestFit="1" customWidth="1"/>
    <col min="6893" max="6893" width="18.42578125" bestFit="1" customWidth="1"/>
    <col min="6894" max="6894" width="16.7109375" bestFit="1" customWidth="1"/>
    <col min="6895" max="6895" width="18.42578125" customWidth="1"/>
    <col min="6896" max="6896" width="15" bestFit="1" customWidth="1"/>
    <col min="6897" max="6897" width="19.28515625" customWidth="1"/>
    <col min="6898" max="6898" width="10.7109375" bestFit="1" customWidth="1"/>
    <col min="6899" max="6899" width="18.85546875" customWidth="1"/>
    <col min="6900" max="6900" width="16.7109375" bestFit="1" customWidth="1"/>
    <col min="6901" max="6901" width="18.140625" customWidth="1"/>
    <col min="6902" max="6902" width="10.5703125" bestFit="1" customWidth="1"/>
    <col min="6903" max="6903" width="18.28515625" bestFit="1" customWidth="1"/>
    <col min="6904" max="6904" width="17.42578125" customWidth="1"/>
    <col min="6905" max="6905" width="18.5703125" customWidth="1"/>
    <col min="6906" max="6906" width="16.5703125" bestFit="1" customWidth="1"/>
    <col min="6907" max="6907" width="19" customWidth="1"/>
    <col min="6908" max="6908" width="25.42578125" bestFit="1" customWidth="1"/>
    <col min="6909" max="6915" width="9.28515625" bestFit="1" customWidth="1"/>
    <col min="6916" max="6916" width="13.140625" customWidth="1"/>
    <col min="7140" max="7140" width="4.85546875" customWidth="1"/>
    <col min="7141" max="7141" width="21.85546875" customWidth="1"/>
    <col min="7142" max="7142" width="6.5703125" bestFit="1" customWidth="1"/>
    <col min="7143" max="7143" width="61.5703125" customWidth="1"/>
    <col min="7144" max="7146" width="18.28515625" bestFit="1" customWidth="1"/>
    <col min="7147" max="7147" width="18.5703125" bestFit="1" customWidth="1"/>
    <col min="7148" max="7148" width="16.7109375" bestFit="1" customWidth="1"/>
    <col min="7149" max="7149" width="18.42578125" bestFit="1" customWidth="1"/>
    <col min="7150" max="7150" width="16.7109375" bestFit="1" customWidth="1"/>
    <col min="7151" max="7151" width="18.42578125" customWidth="1"/>
    <col min="7152" max="7152" width="15" bestFit="1" customWidth="1"/>
    <col min="7153" max="7153" width="19.28515625" customWidth="1"/>
    <col min="7154" max="7154" width="10.7109375" bestFit="1" customWidth="1"/>
    <col min="7155" max="7155" width="18.85546875" customWidth="1"/>
    <col min="7156" max="7156" width="16.7109375" bestFit="1" customWidth="1"/>
    <col min="7157" max="7157" width="18.140625" customWidth="1"/>
    <col min="7158" max="7158" width="10.5703125" bestFit="1" customWidth="1"/>
    <col min="7159" max="7159" width="18.28515625" bestFit="1" customWidth="1"/>
    <col min="7160" max="7160" width="17.42578125" customWidth="1"/>
    <col min="7161" max="7161" width="18.5703125" customWidth="1"/>
    <col min="7162" max="7162" width="16.5703125" bestFit="1" customWidth="1"/>
    <col min="7163" max="7163" width="19" customWidth="1"/>
    <col min="7164" max="7164" width="25.42578125" bestFit="1" customWidth="1"/>
    <col min="7165" max="7171" width="9.28515625" bestFit="1" customWidth="1"/>
    <col min="7172" max="7172" width="13.140625" customWidth="1"/>
    <col min="7396" max="7396" width="4.85546875" customWidth="1"/>
    <col min="7397" max="7397" width="21.85546875" customWidth="1"/>
    <col min="7398" max="7398" width="6.5703125" bestFit="1" customWidth="1"/>
    <col min="7399" max="7399" width="61.5703125" customWidth="1"/>
    <col min="7400" max="7402" width="18.28515625" bestFit="1" customWidth="1"/>
    <col min="7403" max="7403" width="18.5703125" bestFit="1" customWidth="1"/>
    <col min="7404" max="7404" width="16.7109375" bestFit="1" customWidth="1"/>
    <col min="7405" max="7405" width="18.42578125" bestFit="1" customWidth="1"/>
    <col min="7406" max="7406" width="16.7109375" bestFit="1" customWidth="1"/>
    <col min="7407" max="7407" width="18.42578125" customWidth="1"/>
    <col min="7408" max="7408" width="15" bestFit="1" customWidth="1"/>
    <col min="7409" max="7409" width="19.28515625" customWidth="1"/>
    <col min="7410" max="7410" width="10.7109375" bestFit="1" customWidth="1"/>
    <col min="7411" max="7411" width="18.85546875" customWidth="1"/>
    <col min="7412" max="7412" width="16.7109375" bestFit="1" customWidth="1"/>
    <col min="7413" max="7413" width="18.140625" customWidth="1"/>
    <col min="7414" max="7414" width="10.5703125" bestFit="1" customWidth="1"/>
    <col min="7415" max="7415" width="18.28515625" bestFit="1" customWidth="1"/>
    <col min="7416" max="7416" width="17.42578125" customWidth="1"/>
    <col min="7417" max="7417" width="18.5703125" customWidth="1"/>
    <col min="7418" max="7418" width="16.5703125" bestFit="1" customWidth="1"/>
    <col min="7419" max="7419" width="19" customWidth="1"/>
    <col min="7420" max="7420" width="25.42578125" bestFit="1" customWidth="1"/>
    <col min="7421" max="7427" width="9.28515625" bestFit="1" customWidth="1"/>
    <col min="7428" max="7428" width="13.140625" customWidth="1"/>
    <col min="7652" max="7652" width="4.85546875" customWidth="1"/>
    <col min="7653" max="7653" width="21.85546875" customWidth="1"/>
    <col min="7654" max="7654" width="6.5703125" bestFit="1" customWidth="1"/>
    <col min="7655" max="7655" width="61.5703125" customWidth="1"/>
    <col min="7656" max="7658" width="18.28515625" bestFit="1" customWidth="1"/>
    <col min="7659" max="7659" width="18.5703125" bestFit="1" customWidth="1"/>
    <col min="7660" max="7660" width="16.7109375" bestFit="1" customWidth="1"/>
    <col min="7661" max="7661" width="18.42578125" bestFit="1" customWidth="1"/>
    <col min="7662" max="7662" width="16.7109375" bestFit="1" customWidth="1"/>
    <col min="7663" max="7663" width="18.42578125" customWidth="1"/>
    <col min="7664" max="7664" width="15" bestFit="1" customWidth="1"/>
    <col min="7665" max="7665" width="19.28515625" customWidth="1"/>
    <col min="7666" max="7666" width="10.7109375" bestFit="1" customWidth="1"/>
    <col min="7667" max="7667" width="18.85546875" customWidth="1"/>
    <col min="7668" max="7668" width="16.7109375" bestFit="1" customWidth="1"/>
    <col min="7669" max="7669" width="18.140625" customWidth="1"/>
    <col min="7670" max="7670" width="10.5703125" bestFit="1" customWidth="1"/>
    <col min="7671" max="7671" width="18.28515625" bestFit="1" customWidth="1"/>
    <col min="7672" max="7672" width="17.42578125" customWidth="1"/>
    <col min="7673" max="7673" width="18.5703125" customWidth="1"/>
    <col min="7674" max="7674" width="16.5703125" bestFit="1" customWidth="1"/>
    <col min="7675" max="7675" width="19" customWidth="1"/>
    <col min="7676" max="7676" width="25.42578125" bestFit="1" customWidth="1"/>
    <col min="7677" max="7683" width="9.28515625" bestFit="1" customWidth="1"/>
    <col min="7684" max="7684" width="13.140625" customWidth="1"/>
    <col min="7908" max="7908" width="4.85546875" customWidth="1"/>
    <col min="7909" max="7909" width="21.85546875" customWidth="1"/>
    <col min="7910" max="7910" width="6.5703125" bestFit="1" customWidth="1"/>
    <col min="7911" max="7911" width="61.5703125" customWidth="1"/>
    <col min="7912" max="7914" width="18.28515625" bestFit="1" customWidth="1"/>
    <col min="7915" max="7915" width="18.5703125" bestFit="1" customWidth="1"/>
    <col min="7916" max="7916" width="16.7109375" bestFit="1" customWidth="1"/>
    <col min="7917" max="7917" width="18.42578125" bestFit="1" customWidth="1"/>
    <col min="7918" max="7918" width="16.7109375" bestFit="1" customWidth="1"/>
    <col min="7919" max="7919" width="18.42578125" customWidth="1"/>
    <col min="7920" max="7920" width="15" bestFit="1" customWidth="1"/>
    <col min="7921" max="7921" width="19.28515625" customWidth="1"/>
    <col min="7922" max="7922" width="10.7109375" bestFit="1" customWidth="1"/>
    <col min="7923" max="7923" width="18.85546875" customWidth="1"/>
    <col min="7924" max="7924" width="16.7109375" bestFit="1" customWidth="1"/>
    <col min="7925" max="7925" width="18.140625" customWidth="1"/>
    <col min="7926" max="7926" width="10.5703125" bestFit="1" customWidth="1"/>
    <col min="7927" max="7927" width="18.28515625" bestFit="1" customWidth="1"/>
    <col min="7928" max="7928" width="17.42578125" customWidth="1"/>
    <col min="7929" max="7929" width="18.5703125" customWidth="1"/>
    <col min="7930" max="7930" width="16.5703125" bestFit="1" customWidth="1"/>
    <col min="7931" max="7931" width="19" customWidth="1"/>
    <col min="7932" max="7932" width="25.42578125" bestFit="1" customWidth="1"/>
    <col min="7933" max="7939" width="9.28515625" bestFit="1" customWidth="1"/>
    <col min="7940" max="7940" width="13.140625" customWidth="1"/>
    <col min="8164" max="8164" width="4.85546875" customWidth="1"/>
    <col min="8165" max="8165" width="21.85546875" customWidth="1"/>
    <col min="8166" max="8166" width="6.5703125" bestFit="1" customWidth="1"/>
    <col min="8167" max="8167" width="61.5703125" customWidth="1"/>
    <col min="8168" max="8170" width="18.28515625" bestFit="1" customWidth="1"/>
    <col min="8171" max="8171" width="18.5703125" bestFit="1" customWidth="1"/>
    <col min="8172" max="8172" width="16.7109375" bestFit="1" customWidth="1"/>
    <col min="8173" max="8173" width="18.42578125" bestFit="1" customWidth="1"/>
    <col min="8174" max="8174" width="16.7109375" bestFit="1" customWidth="1"/>
    <col min="8175" max="8175" width="18.42578125" customWidth="1"/>
    <col min="8176" max="8176" width="15" bestFit="1" customWidth="1"/>
    <col min="8177" max="8177" width="19.28515625" customWidth="1"/>
    <col min="8178" max="8178" width="10.7109375" bestFit="1" customWidth="1"/>
    <col min="8179" max="8179" width="18.85546875" customWidth="1"/>
    <col min="8180" max="8180" width="16.7109375" bestFit="1" customWidth="1"/>
    <col min="8181" max="8181" width="18.140625" customWidth="1"/>
    <col min="8182" max="8182" width="10.5703125" bestFit="1" customWidth="1"/>
    <col min="8183" max="8183" width="18.28515625" bestFit="1" customWidth="1"/>
    <col min="8184" max="8184" width="17.42578125" customWidth="1"/>
    <col min="8185" max="8185" width="18.5703125" customWidth="1"/>
    <col min="8186" max="8186" width="16.5703125" bestFit="1" customWidth="1"/>
    <col min="8187" max="8187" width="19" customWidth="1"/>
    <col min="8188" max="8188" width="25.42578125" bestFit="1" customWidth="1"/>
    <col min="8189" max="8195" width="9.28515625" bestFit="1" customWidth="1"/>
    <col min="8196" max="8196" width="13.140625" customWidth="1"/>
    <col min="8420" max="8420" width="4.85546875" customWidth="1"/>
    <col min="8421" max="8421" width="21.85546875" customWidth="1"/>
    <col min="8422" max="8422" width="6.5703125" bestFit="1" customWidth="1"/>
    <col min="8423" max="8423" width="61.5703125" customWidth="1"/>
    <col min="8424" max="8426" width="18.28515625" bestFit="1" customWidth="1"/>
    <col min="8427" max="8427" width="18.5703125" bestFit="1" customWidth="1"/>
    <col min="8428" max="8428" width="16.7109375" bestFit="1" customWidth="1"/>
    <col min="8429" max="8429" width="18.42578125" bestFit="1" customWidth="1"/>
    <col min="8430" max="8430" width="16.7109375" bestFit="1" customWidth="1"/>
    <col min="8431" max="8431" width="18.42578125" customWidth="1"/>
    <col min="8432" max="8432" width="15" bestFit="1" customWidth="1"/>
    <col min="8433" max="8433" width="19.28515625" customWidth="1"/>
    <col min="8434" max="8434" width="10.7109375" bestFit="1" customWidth="1"/>
    <col min="8435" max="8435" width="18.85546875" customWidth="1"/>
    <col min="8436" max="8436" width="16.7109375" bestFit="1" customWidth="1"/>
    <col min="8437" max="8437" width="18.140625" customWidth="1"/>
    <col min="8438" max="8438" width="10.5703125" bestFit="1" customWidth="1"/>
    <col min="8439" max="8439" width="18.28515625" bestFit="1" customWidth="1"/>
    <col min="8440" max="8440" width="17.42578125" customWidth="1"/>
    <col min="8441" max="8441" width="18.5703125" customWidth="1"/>
    <col min="8442" max="8442" width="16.5703125" bestFit="1" customWidth="1"/>
    <col min="8443" max="8443" width="19" customWidth="1"/>
    <col min="8444" max="8444" width="25.42578125" bestFit="1" customWidth="1"/>
    <col min="8445" max="8451" width="9.28515625" bestFit="1" customWidth="1"/>
    <col min="8452" max="8452" width="13.140625" customWidth="1"/>
    <col min="8676" max="8676" width="4.85546875" customWidth="1"/>
    <col min="8677" max="8677" width="21.85546875" customWidth="1"/>
    <col min="8678" max="8678" width="6.5703125" bestFit="1" customWidth="1"/>
    <col min="8679" max="8679" width="61.5703125" customWidth="1"/>
    <col min="8680" max="8682" width="18.28515625" bestFit="1" customWidth="1"/>
    <col min="8683" max="8683" width="18.5703125" bestFit="1" customWidth="1"/>
    <col min="8684" max="8684" width="16.7109375" bestFit="1" customWidth="1"/>
    <col min="8685" max="8685" width="18.42578125" bestFit="1" customWidth="1"/>
    <col min="8686" max="8686" width="16.7109375" bestFit="1" customWidth="1"/>
    <col min="8687" max="8687" width="18.42578125" customWidth="1"/>
    <col min="8688" max="8688" width="15" bestFit="1" customWidth="1"/>
    <col min="8689" max="8689" width="19.28515625" customWidth="1"/>
    <col min="8690" max="8690" width="10.7109375" bestFit="1" customWidth="1"/>
    <col min="8691" max="8691" width="18.85546875" customWidth="1"/>
    <col min="8692" max="8692" width="16.7109375" bestFit="1" customWidth="1"/>
    <col min="8693" max="8693" width="18.140625" customWidth="1"/>
    <col min="8694" max="8694" width="10.5703125" bestFit="1" customWidth="1"/>
    <col min="8695" max="8695" width="18.28515625" bestFit="1" customWidth="1"/>
    <col min="8696" max="8696" width="17.42578125" customWidth="1"/>
    <col min="8697" max="8697" width="18.5703125" customWidth="1"/>
    <col min="8698" max="8698" width="16.5703125" bestFit="1" customWidth="1"/>
    <col min="8699" max="8699" width="19" customWidth="1"/>
    <col min="8700" max="8700" width="25.42578125" bestFit="1" customWidth="1"/>
    <col min="8701" max="8707" width="9.28515625" bestFit="1" customWidth="1"/>
    <col min="8708" max="8708" width="13.140625" customWidth="1"/>
    <col min="8932" max="8932" width="4.85546875" customWidth="1"/>
    <col min="8933" max="8933" width="21.85546875" customWidth="1"/>
    <col min="8934" max="8934" width="6.5703125" bestFit="1" customWidth="1"/>
    <col min="8935" max="8935" width="61.5703125" customWidth="1"/>
    <col min="8936" max="8938" width="18.28515625" bestFit="1" customWidth="1"/>
    <col min="8939" max="8939" width="18.5703125" bestFit="1" customWidth="1"/>
    <col min="8940" max="8940" width="16.7109375" bestFit="1" customWidth="1"/>
    <col min="8941" max="8941" width="18.42578125" bestFit="1" customWidth="1"/>
    <col min="8942" max="8942" width="16.7109375" bestFit="1" customWidth="1"/>
    <col min="8943" max="8943" width="18.42578125" customWidth="1"/>
    <col min="8944" max="8944" width="15" bestFit="1" customWidth="1"/>
    <col min="8945" max="8945" width="19.28515625" customWidth="1"/>
    <col min="8946" max="8946" width="10.7109375" bestFit="1" customWidth="1"/>
    <col min="8947" max="8947" width="18.85546875" customWidth="1"/>
    <col min="8948" max="8948" width="16.7109375" bestFit="1" customWidth="1"/>
    <col min="8949" max="8949" width="18.140625" customWidth="1"/>
    <col min="8950" max="8950" width="10.5703125" bestFit="1" customWidth="1"/>
    <col min="8951" max="8951" width="18.28515625" bestFit="1" customWidth="1"/>
    <col min="8952" max="8952" width="17.42578125" customWidth="1"/>
    <col min="8953" max="8953" width="18.5703125" customWidth="1"/>
    <col min="8954" max="8954" width="16.5703125" bestFit="1" customWidth="1"/>
    <col min="8955" max="8955" width="19" customWidth="1"/>
    <col min="8956" max="8956" width="25.42578125" bestFit="1" customWidth="1"/>
    <col min="8957" max="8963" width="9.28515625" bestFit="1" customWidth="1"/>
    <col min="8964" max="8964" width="13.140625" customWidth="1"/>
    <col min="9188" max="9188" width="4.85546875" customWidth="1"/>
    <col min="9189" max="9189" width="21.85546875" customWidth="1"/>
    <col min="9190" max="9190" width="6.5703125" bestFit="1" customWidth="1"/>
    <col min="9191" max="9191" width="61.5703125" customWidth="1"/>
    <col min="9192" max="9194" width="18.28515625" bestFit="1" customWidth="1"/>
    <col min="9195" max="9195" width="18.5703125" bestFit="1" customWidth="1"/>
    <col min="9196" max="9196" width="16.7109375" bestFit="1" customWidth="1"/>
    <col min="9197" max="9197" width="18.42578125" bestFit="1" customWidth="1"/>
    <col min="9198" max="9198" width="16.7109375" bestFit="1" customWidth="1"/>
    <col min="9199" max="9199" width="18.42578125" customWidth="1"/>
    <col min="9200" max="9200" width="15" bestFit="1" customWidth="1"/>
    <col min="9201" max="9201" width="19.28515625" customWidth="1"/>
    <col min="9202" max="9202" width="10.7109375" bestFit="1" customWidth="1"/>
    <col min="9203" max="9203" width="18.85546875" customWidth="1"/>
    <col min="9204" max="9204" width="16.7109375" bestFit="1" customWidth="1"/>
    <col min="9205" max="9205" width="18.140625" customWidth="1"/>
    <col min="9206" max="9206" width="10.5703125" bestFit="1" customWidth="1"/>
    <col min="9207" max="9207" width="18.28515625" bestFit="1" customWidth="1"/>
    <col min="9208" max="9208" width="17.42578125" customWidth="1"/>
    <col min="9209" max="9209" width="18.5703125" customWidth="1"/>
    <col min="9210" max="9210" width="16.5703125" bestFit="1" customWidth="1"/>
    <col min="9211" max="9211" width="19" customWidth="1"/>
    <col min="9212" max="9212" width="25.42578125" bestFit="1" customWidth="1"/>
    <col min="9213" max="9219" width="9.28515625" bestFit="1" customWidth="1"/>
    <col min="9220" max="9220" width="13.140625" customWidth="1"/>
    <col min="9444" max="9444" width="4.85546875" customWidth="1"/>
    <col min="9445" max="9445" width="21.85546875" customWidth="1"/>
    <col min="9446" max="9446" width="6.5703125" bestFit="1" customWidth="1"/>
    <col min="9447" max="9447" width="61.5703125" customWidth="1"/>
    <col min="9448" max="9450" width="18.28515625" bestFit="1" customWidth="1"/>
    <col min="9451" max="9451" width="18.5703125" bestFit="1" customWidth="1"/>
    <col min="9452" max="9452" width="16.7109375" bestFit="1" customWidth="1"/>
    <col min="9453" max="9453" width="18.42578125" bestFit="1" customWidth="1"/>
    <col min="9454" max="9454" width="16.7109375" bestFit="1" customWidth="1"/>
    <col min="9455" max="9455" width="18.42578125" customWidth="1"/>
    <col min="9456" max="9456" width="15" bestFit="1" customWidth="1"/>
    <col min="9457" max="9457" width="19.28515625" customWidth="1"/>
    <col min="9458" max="9458" width="10.7109375" bestFit="1" customWidth="1"/>
    <col min="9459" max="9459" width="18.85546875" customWidth="1"/>
    <col min="9460" max="9460" width="16.7109375" bestFit="1" customWidth="1"/>
    <col min="9461" max="9461" width="18.140625" customWidth="1"/>
    <col min="9462" max="9462" width="10.5703125" bestFit="1" customWidth="1"/>
    <col min="9463" max="9463" width="18.28515625" bestFit="1" customWidth="1"/>
    <col min="9464" max="9464" width="17.42578125" customWidth="1"/>
    <col min="9465" max="9465" width="18.5703125" customWidth="1"/>
    <col min="9466" max="9466" width="16.5703125" bestFit="1" customWidth="1"/>
    <col min="9467" max="9467" width="19" customWidth="1"/>
    <col min="9468" max="9468" width="25.42578125" bestFit="1" customWidth="1"/>
    <col min="9469" max="9475" width="9.28515625" bestFit="1" customWidth="1"/>
    <col min="9476" max="9476" width="13.140625" customWidth="1"/>
    <col min="9700" max="9700" width="4.85546875" customWidth="1"/>
    <col min="9701" max="9701" width="21.85546875" customWidth="1"/>
    <col min="9702" max="9702" width="6.5703125" bestFit="1" customWidth="1"/>
    <col min="9703" max="9703" width="61.5703125" customWidth="1"/>
    <col min="9704" max="9706" width="18.28515625" bestFit="1" customWidth="1"/>
    <col min="9707" max="9707" width="18.5703125" bestFit="1" customWidth="1"/>
    <col min="9708" max="9708" width="16.7109375" bestFit="1" customWidth="1"/>
    <col min="9709" max="9709" width="18.42578125" bestFit="1" customWidth="1"/>
    <col min="9710" max="9710" width="16.7109375" bestFit="1" customWidth="1"/>
    <col min="9711" max="9711" width="18.42578125" customWidth="1"/>
    <col min="9712" max="9712" width="15" bestFit="1" customWidth="1"/>
    <col min="9713" max="9713" width="19.28515625" customWidth="1"/>
    <col min="9714" max="9714" width="10.7109375" bestFit="1" customWidth="1"/>
    <col min="9715" max="9715" width="18.85546875" customWidth="1"/>
    <col min="9716" max="9716" width="16.7109375" bestFit="1" customWidth="1"/>
    <col min="9717" max="9717" width="18.140625" customWidth="1"/>
    <col min="9718" max="9718" width="10.5703125" bestFit="1" customWidth="1"/>
    <col min="9719" max="9719" width="18.28515625" bestFit="1" customWidth="1"/>
    <col min="9720" max="9720" width="17.42578125" customWidth="1"/>
    <col min="9721" max="9721" width="18.5703125" customWidth="1"/>
    <col min="9722" max="9722" width="16.5703125" bestFit="1" customWidth="1"/>
    <col min="9723" max="9723" width="19" customWidth="1"/>
    <col min="9724" max="9724" width="25.42578125" bestFit="1" customWidth="1"/>
    <col min="9725" max="9731" width="9.28515625" bestFit="1" customWidth="1"/>
    <col min="9732" max="9732" width="13.140625" customWidth="1"/>
    <col min="9956" max="9956" width="4.85546875" customWidth="1"/>
    <col min="9957" max="9957" width="21.85546875" customWidth="1"/>
    <col min="9958" max="9958" width="6.5703125" bestFit="1" customWidth="1"/>
    <col min="9959" max="9959" width="61.5703125" customWidth="1"/>
    <col min="9960" max="9962" width="18.28515625" bestFit="1" customWidth="1"/>
    <col min="9963" max="9963" width="18.5703125" bestFit="1" customWidth="1"/>
    <col min="9964" max="9964" width="16.7109375" bestFit="1" customWidth="1"/>
    <col min="9965" max="9965" width="18.42578125" bestFit="1" customWidth="1"/>
    <col min="9966" max="9966" width="16.7109375" bestFit="1" customWidth="1"/>
    <col min="9967" max="9967" width="18.42578125" customWidth="1"/>
    <col min="9968" max="9968" width="15" bestFit="1" customWidth="1"/>
    <col min="9969" max="9969" width="19.28515625" customWidth="1"/>
    <col min="9970" max="9970" width="10.7109375" bestFit="1" customWidth="1"/>
    <col min="9971" max="9971" width="18.85546875" customWidth="1"/>
    <col min="9972" max="9972" width="16.7109375" bestFit="1" customWidth="1"/>
    <col min="9973" max="9973" width="18.140625" customWidth="1"/>
    <col min="9974" max="9974" width="10.5703125" bestFit="1" customWidth="1"/>
    <col min="9975" max="9975" width="18.28515625" bestFit="1" customWidth="1"/>
    <col min="9976" max="9976" width="17.42578125" customWidth="1"/>
    <col min="9977" max="9977" width="18.5703125" customWidth="1"/>
    <col min="9978" max="9978" width="16.5703125" bestFit="1" customWidth="1"/>
    <col min="9979" max="9979" width="19" customWidth="1"/>
    <col min="9980" max="9980" width="25.42578125" bestFit="1" customWidth="1"/>
    <col min="9981" max="9987" width="9.28515625" bestFit="1" customWidth="1"/>
    <col min="9988" max="9988" width="13.140625" customWidth="1"/>
    <col min="10212" max="10212" width="4.85546875" customWidth="1"/>
    <col min="10213" max="10213" width="21.85546875" customWidth="1"/>
    <col min="10214" max="10214" width="6.5703125" bestFit="1" customWidth="1"/>
    <col min="10215" max="10215" width="61.5703125" customWidth="1"/>
    <col min="10216" max="10218" width="18.28515625" bestFit="1" customWidth="1"/>
    <col min="10219" max="10219" width="18.5703125" bestFit="1" customWidth="1"/>
    <col min="10220" max="10220" width="16.7109375" bestFit="1" customWidth="1"/>
    <col min="10221" max="10221" width="18.42578125" bestFit="1" customWidth="1"/>
    <col min="10222" max="10222" width="16.7109375" bestFit="1" customWidth="1"/>
    <col min="10223" max="10223" width="18.42578125" customWidth="1"/>
    <col min="10224" max="10224" width="15" bestFit="1" customWidth="1"/>
    <col min="10225" max="10225" width="19.28515625" customWidth="1"/>
    <col min="10226" max="10226" width="10.7109375" bestFit="1" customWidth="1"/>
    <col min="10227" max="10227" width="18.85546875" customWidth="1"/>
    <col min="10228" max="10228" width="16.7109375" bestFit="1" customWidth="1"/>
    <col min="10229" max="10229" width="18.140625" customWidth="1"/>
    <col min="10230" max="10230" width="10.5703125" bestFit="1" customWidth="1"/>
    <col min="10231" max="10231" width="18.28515625" bestFit="1" customWidth="1"/>
    <col min="10232" max="10232" width="17.42578125" customWidth="1"/>
    <col min="10233" max="10233" width="18.5703125" customWidth="1"/>
    <col min="10234" max="10234" width="16.5703125" bestFit="1" customWidth="1"/>
    <col min="10235" max="10235" width="19" customWidth="1"/>
    <col min="10236" max="10236" width="25.42578125" bestFit="1" customWidth="1"/>
    <col min="10237" max="10243" width="9.28515625" bestFit="1" customWidth="1"/>
    <col min="10244" max="10244" width="13.140625" customWidth="1"/>
    <col min="10468" max="10468" width="4.85546875" customWidth="1"/>
    <col min="10469" max="10469" width="21.85546875" customWidth="1"/>
    <col min="10470" max="10470" width="6.5703125" bestFit="1" customWidth="1"/>
    <col min="10471" max="10471" width="61.5703125" customWidth="1"/>
    <col min="10472" max="10474" width="18.28515625" bestFit="1" customWidth="1"/>
    <col min="10475" max="10475" width="18.5703125" bestFit="1" customWidth="1"/>
    <col min="10476" max="10476" width="16.7109375" bestFit="1" customWidth="1"/>
    <col min="10477" max="10477" width="18.42578125" bestFit="1" customWidth="1"/>
    <col min="10478" max="10478" width="16.7109375" bestFit="1" customWidth="1"/>
    <col min="10479" max="10479" width="18.42578125" customWidth="1"/>
    <col min="10480" max="10480" width="15" bestFit="1" customWidth="1"/>
    <col min="10481" max="10481" width="19.28515625" customWidth="1"/>
    <col min="10482" max="10482" width="10.7109375" bestFit="1" customWidth="1"/>
    <col min="10483" max="10483" width="18.85546875" customWidth="1"/>
    <col min="10484" max="10484" width="16.7109375" bestFit="1" customWidth="1"/>
    <col min="10485" max="10485" width="18.140625" customWidth="1"/>
    <col min="10486" max="10486" width="10.5703125" bestFit="1" customWidth="1"/>
    <col min="10487" max="10487" width="18.28515625" bestFit="1" customWidth="1"/>
    <col min="10488" max="10488" width="17.42578125" customWidth="1"/>
    <col min="10489" max="10489" width="18.5703125" customWidth="1"/>
    <col min="10490" max="10490" width="16.5703125" bestFit="1" customWidth="1"/>
    <col min="10491" max="10491" width="19" customWidth="1"/>
    <col min="10492" max="10492" width="25.42578125" bestFit="1" customWidth="1"/>
    <col min="10493" max="10499" width="9.28515625" bestFit="1" customWidth="1"/>
    <col min="10500" max="10500" width="13.140625" customWidth="1"/>
    <col min="10724" max="10724" width="4.85546875" customWidth="1"/>
    <col min="10725" max="10725" width="21.85546875" customWidth="1"/>
    <col min="10726" max="10726" width="6.5703125" bestFit="1" customWidth="1"/>
    <col min="10727" max="10727" width="61.5703125" customWidth="1"/>
    <col min="10728" max="10730" width="18.28515625" bestFit="1" customWidth="1"/>
    <col min="10731" max="10731" width="18.5703125" bestFit="1" customWidth="1"/>
    <col min="10732" max="10732" width="16.7109375" bestFit="1" customWidth="1"/>
    <col min="10733" max="10733" width="18.42578125" bestFit="1" customWidth="1"/>
    <col min="10734" max="10734" width="16.7109375" bestFit="1" customWidth="1"/>
    <col min="10735" max="10735" width="18.42578125" customWidth="1"/>
    <col min="10736" max="10736" width="15" bestFit="1" customWidth="1"/>
    <col min="10737" max="10737" width="19.28515625" customWidth="1"/>
    <col min="10738" max="10738" width="10.7109375" bestFit="1" customWidth="1"/>
    <col min="10739" max="10739" width="18.85546875" customWidth="1"/>
    <col min="10740" max="10740" width="16.7109375" bestFit="1" customWidth="1"/>
    <col min="10741" max="10741" width="18.140625" customWidth="1"/>
    <col min="10742" max="10742" width="10.5703125" bestFit="1" customWidth="1"/>
    <col min="10743" max="10743" width="18.28515625" bestFit="1" customWidth="1"/>
    <col min="10744" max="10744" width="17.42578125" customWidth="1"/>
    <col min="10745" max="10745" width="18.5703125" customWidth="1"/>
    <col min="10746" max="10746" width="16.5703125" bestFit="1" customWidth="1"/>
    <col min="10747" max="10747" width="19" customWidth="1"/>
    <col min="10748" max="10748" width="25.42578125" bestFit="1" customWidth="1"/>
    <col min="10749" max="10755" width="9.28515625" bestFit="1" customWidth="1"/>
    <col min="10756" max="10756" width="13.140625" customWidth="1"/>
    <col min="10980" max="10980" width="4.85546875" customWidth="1"/>
    <col min="10981" max="10981" width="21.85546875" customWidth="1"/>
    <col min="10982" max="10982" width="6.5703125" bestFit="1" customWidth="1"/>
    <col min="10983" max="10983" width="61.5703125" customWidth="1"/>
    <col min="10984" max="10986" width="18.28515625" bestFit="1" customWidth="1"/>
    <col min="10987" max="10987" width="18.5703125" bestFit="1" customWidth="1"/>
    <col min="10988" max="10988" width="16.7109375" bestFit="1" customWidth="1"/>
    <col min="10989" max="10989" width="18.42578125" bestFit="1" customWidth="1"/>
    <col min="10990" max="10990" width="16.7109375" bestFit="1" customWidth="1"/>
    <col min="10991" max="10991" width="18.42578125" customWidth="1"/>
    <col min="10992" max="10992" width="15" bestFit="1" customWidth="1"/>
    <col min="10993" max="10993" width="19.28515625" customWidth="1"/>
    <col min="10994" max="10994" width="10.7109375" bestFit="1" customWidth="1"/>
    <col min="10995" max="10995" width="18.85546875" customWidth="1"/>
    <col min="10996" max="10996" width="16.7109375" bestFit="1" customWidth="1"/>
    <col min="10997" max="10997" width="18.140625" customWidth="1"/>
    <col min="10998" max="10998" width="10.5703125" bestFit="1" customWidth="1"/>
    <col min="10999" max="10999" width="18.28515625" bestFit="1" customWidth="1"/>
    <col min="11000" max="11000" width="17.42578125" customWidth="1"/>
    <col min="11001" max="11001" width="18.5703125" customWidth="1"/>
    <col min="11002" max="11002" width="16.5703125" bestFit="1" customWidth="1"/>
    <col min="11003" max="11003" width="19" customWidth="1"/>
    <col min="11004" max="11004" width="25.42578125" bestFit="1" customWidth="1"/>
    <col min="11005" max="11011" width="9.28515625" bestFit="1" customWidth="1"/>
    <col min="11012" max="11012" width="13.140625" customWidth="1"/>
    <col min="11236" max="11236" width="4.85546875" customWidth="1"/>
    <col min="11237" max="11237" width="21.85546875" customWidth="1"/>
    <col min="11238" max="11238" width="6.5703125" bestFit="1" customWidth="1"/>
    <col min="11239" max="11239" width="61.5703125" customWidth="1"/>
    <col min="11240" max="11242" width="18.28515625" bestFit="1" customWidth="1"/>
    <col min="11243" max="11243" width="18.5703125" bestFit="1" customWidth="1"/>
    <col min="11244" max="11244" width="16.7109375" bestFit="1" customWidth="1"/>
    <col min="11245" max="11245" width="18.42578125" bestFit="1" customWidth="1"/>
    <col min="11246" max="11246" width="16.7109375" bestFit="1" customWidth="1"/>
    <col min="11247" max="11247" width="18.42578125" customWidth="1"/>
    <col min="11248" max="11248" width="15" bestFit="1" customWidth="1"/>
    <col min="11249" max="11249" width="19.28515625" customWidth="1"/>
    <col min="11250" max="11250" width="10.7109375" bestFit="1" customWidth="1"/>
    <col min="11251" max="11251" width="18.85546875" customWidth="1"/>
    <col min="11252" max="11252" width="16.7109375" bestFit="1" customWidth="1"/>
    <col min="11253" max="11253" width="18.140625" customWidth="1"/>
    <col min="11254" max="11254" width="10.5703125" bestFit="1" customWidth="1"/>
    <col min="11255" max="11255" width="18.28515625" bestFit="1" customWidth="1"/>
    <col min="11256" max="11256" width="17.42578125" customWidth="1"/>
    <col min="11257" max="11257" width="18.5703125" customWidth="1"/>
    <col min="11258" max="11258" width="16.5703125" bestFit="1" customWidth="1"/>
    <col min="11259" max="11259" width="19" customWidth="1"/>
    <col min="11260" max="11260" width="25.42578125" bestFit="1" customWidth="1"/>
    <col min="11261" max="11267" width="9.28515625" bestFit="1" customWidth="1"/>
    <col min="11268" max="11268" width="13.140625" customWidth="1"/>
    <col min="11492" max="11492" width="4.85546875" customWidth="1"/>
    <col min="11493" max="11493" width="21.85546875" customWidth="1"/>
    <col min="11494" max="11494" width="6.5703125" bestFit="1" customWidth="1"/>
    <col min="11495" max="11495" width="61.5703125" customWidth="1"/>
    <col min="11496" max="11498" width="18.28515625" bestFit="1" customWidth="1"/>
    <col min="11499" max="11499" width="18.5703125" bestFit="1" customWidth="1"/>
    <col min="11500" max="11500" width="16.7109375" bestFit="1" customWidth="1"/>
    <col min="11501" max="11501" width="18.42578125" bestFit="1" customWidth="1"/>
    <col min="11502" max="11502" width="16.7109375" bestFit="1" customWidth="1"/>
    <col min="11503" max="11503" width="18.42578125" customWidth="1"/>
    <col min="11504" max="11504" width="15" bestFit="1" customWidth="1"/>
    <col min="11505" max="11505" width="19.28515625" customWidth="1"/>
    <col min="11506" max="11506" width="10.7109375" bestFit="1" customWidth="1"/>
    <col min="11507" max="11507" width="18.85546875" customWidth="1"/>
    <col min="11508" max="11508" width="16.7109375" bestFit="1" customWidth="1"/>
    <col min="11509" max="11509" width="18.140625" customWidth="1"/>
    <col min="11510" max="11510" width="10.5703125" bestFit="1" customWidth="1"/>
    <col min="11511" max="11511" width="18.28515625" bestFit="1" customWidth="1"/>
    <col min="11512" max="11512" width="17.42578125" customWidth="1"/>
    <col min="11513" max="11513" width="18.5703125" customWidth="1"/>
    <col min="11514" max="11514" width="16.5703125" bestFit="1" customWidth="1"/>
    <col min="11515" max="11515" width="19" customWidth="1"/>
    <col min="11516" max="11516" width="25.42578125" bestFit="1" customWidth="1"/>
    <col min="11517" max="11523" width="9.28515625" bestFit="1" customWidth="1"/>
    <col min="11524" max="11524" width="13.140625" customWidth="1"/>
    <col min="11748" max="11748" width="4.85546875" customWidth="1"/>
    <col min="11749" max="11749" width="21.85546875" customWidth="1"/>
    <col min="11750" max="11750" width="6.5703125" bestFit="1" customWidth="1"/>
    <col min="11751" max="11751" width="61.5703125" customWidth="1"/>
    <col min="11752" max="11754" width="18.28515625" bestFit="1" customWidth="1"/>
    <col min="11755" max="11755" width="18.5703125" bestFit="1" customWidth="1"/>
    <col min="11756" max="11756" width="16.7109375" bestFit="1" customWidth="1"/>
    <col min="11757" max="11757" width="18.42578125" bestFit="1" customWidth="1"/>
    <col min="11758" max="11758" width="16.7109375" bestFit="1" customWidth="1"/>
    <col min="11759" max="11759" width="18.42578125" customWidth="1"/>
    <col min="11760" max="11760" width="15" bestFit="1" customWidth="1"/>
    <col min="11761" max="11761" width="19.28515625" customWidth="1"/>
    <col min="11762" max="11762" width="10.7109375" bestFit="1" customWidth="1"/>
    <col min="11763" max="11763" width="18.85546875" customWidth="1"/>
    <col min="11764" max="11764" width="16.7109375" bestFit="1" customWidth="1"/>
    <col min="11765" max="11765" width="18.140625" customWidth="1"/>
    <col min="11766" max="11766" width="10.5703125" bestFit="1" customWidth="1"/>
    <col min="11767" max="11767" width="18.28515625" bestFit="1" customWidth="1"/>
    <col min="11768" max="11768" width="17.42578125" customWidth="1"/>
    <col min="11769" max="11769" width="18.5703125" customWidth="1"/>
    <col min="11770" max="11770" width="16.5703125" bestFit="1" customWidth="1"/>
    <col min="11771" max="11771" width="19" customWidth="1"/>
    <col min="11772" max="11772" width="25.42578125" bestFit="1" customWidth="1"/>
    <col min="11773" max="11779" width="9.28515625" bestFit="1" customWidth="1"/>
    <col min="11780" max="11780" width="13.140625" customWidth="1"/>
    <col min="12004" max="12004" width="4.85546875" customWidth="1"/>
    <col min="12005" max="12005" width="21.85546875" customWidth="1"/>
    <col min="12006" max="12006" width="6.5703125" bestFit="1" customWidth="1"/>
    <col min="12007" max="12007" width="61.5703125" customWidth="1"/>
    <col min="12008" max="12010" width="18.28515625" bestFit="1" customWidth="1"/>
    <col min="12011" max="12011" width="18.5703125" bestFit="1" customWidth="1"/>
    <col min="12012" max="12012" width="16.7109375" bestFit="1" customWidth="1"/>
    <col min="12013" max="12013" width="18.42578125" bestFit="1" customWidth="1"/>
    <col min="12014" max="12014" width="16.7109375" bestFit="1" customWidth="1"/>
    <col min="12015" max="12015" width="18.42578125" customWidth="1"/>
    <col min="12016" max="12016" width="15" bestFit="1" customWidth="1"/>
    <col min="12017" max="12017" width="19.28515625" customWidth="1"/>
    <col min="12018" max="12018" width="10.7109375" bestFit="1" customWidth="1"/>
    <col min="12019" max="12019" width="18.85546875" customWidth="1"/>
    <col min="12020" max="12020" width="16.7109375" bestFit="1" customWidth="1"/>
    <col min="12021" max="12021" width="18.140625" customWidth="1"/>
    <col min="12022" max="12022" width="10.5703125" bestFit="1" customWidth="1"/>
    <col min="12023" max="12023" width="18.28515625" bestFit="1" customWidth="1"/>
    <col min="12024" max="12024" width="17.42578125" customWidth="1"/>
    <col min="12025" max="12025" width="18.5703125" customWidth="1"/>
    <col min="12026" max="12026" width="16.5703125" bestFit="1" customWidth="1"/>
    <col min="12027" max="12027" width="19" customWidth="1"/>
    <col min="12028" max="12028" width="25.42578125" bestFit="1" customWidth="1"/>
    <col min="12029" max="12035" width="9.28515625" bestFit="1" customWidth="1"/>
    <col min="12036" max="12036" width="13.140625" customWidth="1"/>
    <col min="12260" max="12260" width="4.85546875" customWidth="1"/>
    <col min="12261" max="12261" width="21.85546875" customWidth="1"/>
    <col min="12262" max="12262" width="6.5703125" bestFit="1" customWidth="1"/>
    <col min="12263" max="12263" width="61.5703125" customWidth="1"/>
    <col min="12264" max="12266" width="18.28515625" bestFit="1" customWidth="1"/>
    <col min="12267" max="12267" width="18.5703125" bestFit="1" customWidth="1"/>
    <col min="12268" max="12268" width="16.7109375" bestFit="1" customWidth="1"/>
    <col min="12269" max="12269" width="18.42578125" bestFit="1" customWidth="1"/>
    <col min="12270" max="12270" width="16.7109375" bestFit="1" customWidth="1"/>
    <col min="12271" max="12271" width="18.42578125" customWidth="1"/>
    <col min="12272" max="12272" width="15" bestFit="1" customWidth="1"/>
    <col min="12273" max="12273" width="19.28515625" customWidth="1"/>
    <col min="12274" max="12274" width="10.7109375" bestFit="1" customWidth="1"/>
    <col min="12275" max="12275" width="18.85546875" customWidth="1"/>
    <col min="12276" max="12276" width="16.7109375" bestFit="1" customWidth="1"/>
    <col min="12277" max="12277" width="18.140625" customWidth="1"/>
    <col min="12278" max="12278" width="10.5703125" bestFit="1" customWidth="1"/>
    <col min="12279" max="12279" width="18.28515625" bestFit="1" customWidth="1"/>
    <col min="12280" max="12280" width="17.42578125" customWidth="1"/>
    <col min="12281" max="12281" width="18.5703125" customWidth="1"/>
    <col min="12282" max="12282" width="16.5703125" bestFit="1" customWidth="1"/>
    <col min="12283" max="12283" width="19" customWidth="1"/>
    <col min="12284" max="12284" width="25.42578125" bestFit="1" customWidth="1"/>
    <col min="12285" max="12291" width="9.28515625" bestFit="1" customWidth="1"/>
    <col min="12292" max="12292" width="13.140625" customWidth="1"/>
    <col min="12516" max="12516" width="4.85546875" customWidth="1"/>
    <col min="12517" max="12517" width="21.85546875" customWidth="1"/>
    <col min="12518" max="12518" width="6.5703125" bestFit="1" customWidth="1"/>
    <col min="12519" max="12519" width="61.5703125" customWidth="1"/>
    <col min="12520" max="12522" width="18.28515625" bestFit="1" customWidth="1"/>
    <col min="12523" max="12523" width="18.5703125" bestFit="1" customWidth="1"/>
    <col min="12524" max="12524" width="16.7109375" bestFit="1" customWidth="1"/>
    <col min="12525" max="12525" width="18.42578125" bestFit="1" customWidth="1"/>
    <col min="12526" max="12526" width="16.7109375" bestFit="1" customWidth="1"/>
    <col min="12527" max="12527" width="18.42578125" customWidth="1"/>
    <col min="12528" max="12528" width="15" bestFit="1" customWidth="1"/>
    <col min="12529" max="12529" width="19.28515625" customWidth="1"/>
    <col min="12530" max="12530" width="10.7109375" bestFit="1" customWidth="1"/>
    <col min="12531" max="12531" width="18.85546875" customWidth="1"/>
    <col min="12532" max="12532" width="16.7109375" bestFit="1" customWidth="1"/>
    <col min="12533" max="12533" width="18.140625" customWidth="1"/>
    <col min="12534" max="12534" width="10.5703125" bestFit="1" customWidth="1"/>
    <col min="12535" max="12535" width="18.28515625" bestFit="1" customWidth="1"/>
    <col min="12536" max="12536" width="17.42578125" customWidth="1"/>
    <col min="12537" max="12537" width="18.5703125" customWidth="1"/>
    <col min="12538" max="12538" width="16.5703125" bestFit="1" customWidth="1"/>
    <col min="12539" max="12539" width="19" customWidth="1"/>
    <col min="12540" max="12540" width="25.42578125" bestFit="1" customWidth="1"/>
    <col min="12541" max="12547" width="9.28515625" bestFit="1" customWidth="1"/>
    <col min="12548" max="12548" width="13.140625" customWidth="1"/>
    <col min="12772" max="12772" width="4.85546875" customWidth="1"/>
    <col min="12773" max="12773" width="21.85546875" customWidth="1"/>
    <col min="12774" max="12774" width="6.5703125" bestFit="1" customWidth="1"/>
    <col min="12775" max="12775" width="61.5703125" customWidth="1"/>
    <col min="12776" max="12778" width="18.28515625" bestFit="1" customWidth="1"/>
    <col min="12779" max="12779" width="18.5703125" bestFit="1" customWidth="1"/>
    <col min="12780" max="12780" width="16.7109375" bestFit="1" customWidth="1"/>
    <col min="12781" max="12781" width="18.42578125" bestFit="1" customWidth="1"/>
    <col min="12782" max="12782" width="16.7109375" bestFit="1" customWidth="1"/>
    <col min="12783" max="12783" width="18.42578125" customWidth="1"/>
    <col min="12784" max="12784" width="15" bestFit="1" customWidth="1"/>
    <col min="12785" max="12785" width="19.28515625" customWidth="1"/>
    <col min="12786" max="12786" width="10.7109375" bestFit="1" customWidth="1"/>
    <col min="12787" max="12787" width="18.85546875" customWidth="1"/>
    <col min="12788" max="12788" width="16.7109375" bestFit="1" customWidth="1"/>
    <col min="12789" max="12789" width="18.140625" customWidth="1"/>
    <col min="12790" max="12790" width="10.5703125" bestFit="1" customWidth="1"/>
    <col min="12791" max="12791" width="18.28515625" bestFit="1" customWidth="1"/>
    <col min="12792" max="12792" width="17.42578125" customWidth="1"/>
    <col min="12793" max="12793" width="18.5703125" customWidth="1"/>
    <col min="12794" max="12794" width="16.5703125" bestFit="1" customWidth="1"/>
    <col min="12795" max="12795" width="19" customWidth="1"/>
    <col min="12796" max="12796" width="25.42578125" bestFit="1" customWidth="1"/>
    <col min="12797" max="12803" width="9.28515625" bestFit="1" customWidth="1"/>
    <col min="12804" max="12804" width="13.140625" customWidth="1"/>
    <col min="13028" max="13028" width="4.85546875" customWidth="1"/>
    <col min="13029" max="13029" width="21.85546875" customWidth="1"/>
    <col min="13030" max="13030" width="6.5703125" bestFit="1" customWidth="1"/>
    <col min="13031" max="13031" width="61.5703125" customWidth="1"/>
    <col min="13032" max="13034" width="18.28515625" bestFit="1" customWidth="1"/>
    <col min="13035" max="13035" width="18.5703125" bestFit="1" customWidth="1"/>
    <col min="13036" max="13036" width="16.7109375" bestFit="1" customWidth="1"/>
    <col min="13037" max="13037" width="18.42578125" bestFit="1" customWidth="1"/>
    <col min="13038" max="13038" width="16.7109375" bestFit="1" customWidth="1"/>
    <col min="13039" max="13039" width="18.42578125" customWidth="1"/>
    <col min="13040" max="13040" width="15" bestFit="1" customWidth="1"/>
    <col min="13041" max="13041" width="19.28515625" customWidth="1"/>
    <col min="13042" max="13042" width="10.7109375" bestFit="1" customWidth="1"/>
    <col min="13043" max="13043" width="18.85546875" customWidth="1"/>
    <col min="13044" max="13044" width="16.7109375" bestFit="1" customWidth="1"/>
    <col min="13045" max="13045" width="18.140625" customWidth="1"/>
    <col min="13046" max="13046" width="10.5703125" bestFit="1" customWidth="1"/>
    <col min="13047" max="13047" width="18.28515625" bestFit="1" customWidth="1"/>
    <col min="13048" max="13048" width="17.42578125" customWidth="1"/>
    <col min="13049" max="13049" width="18.5703125" customWidth="1"/>
    <col min="13050" max="13050" width="16.5703125" bestFit="1" customWidth="1"/>
    <col min="13051" max="13051" width="19" customWidth="1"/>
    <col min="13052" max="13052" width="25.42578125" bestFit="1" customWidth="1"/>
    <col min="13053" max="13059" width="9.28515625" bestFit="1" customWidth="1"/>
    <col min="13060" max="13060" width="13.140625" customWidth="1"/>
    <col min="13284" max="13284" width="4.85546875" customWidth="1"/>
    <col min="13285" max="13285" width="21.85546875" customWidth="1"/>
    <col min="13286" max="13286" width="6.5703125" bestFit="1" customWidth="1"/>
    <col min="13287" max="13287" width="61.5703125" customWidth="1"/>
    <col min="13288" max="13290" width="18.28515625" bestFit="1" customWidth="1"/>
    <col min="13291" max="13291" width="18.5703125" bestFit="1" customWidth="1"/>
    <col min="13292" max="13292" width="16.7109375" bestFit="1" customWidth="1"/>
    <col min="13293" max="13293" width="18.42578125" bestFit="1" customWidth="1"/>
    <col min="13294" max="13294" width="16.7109375" bestFit="1" customWidth="1"/>
    <col min="13295" max="13295" width="18.42578125" customWidth="1"/>
    <col min="13296" max="13296" width="15" bestFit="1" customWidth="1"/>
    <col min="13297" max="13297" width="19.28515625" customWidth="1"/>
    <col min="13298" max="13298" width="10.7109375" bestFit="1" customWidth="1"/>
    <col min="13299" max="13299" width="18.85546875" customWidth="1"/>
    <col min="13300" max="13300" width="16.7109375" bestFit="1" customWidth="1"/>
    <col min="13301" max="13301" width="18.140625" customWidth="1"/>
    <col min="13302" max="13302" width="10.5703125" bestFit="1" customWidth="1"/>
    <col min="13303" max="13303" width="18.28515625" bestFit="1" customWidth="1"/>
    <col min="13304" max="13304" width="17.42578125" customWidth="1"/>
    <col min="13305" max="13305" width="18.5703125" customWidth="1"/>
    <col min="13306" max="13306" width="16.5703125" bestFit="1" customWidth="1"/>
    <col min="13307" max="13307" width="19" customWidth="1"/>
    <col min="13308" max="13308" width="25.42578125" bestFit="1" customWidth="1"/>
    <col min="13309" max="13315" width="9.28515625" bestFit="1" customWidth="1"/>
    <col min="13316" max="13316" width="13.140625" customWidth="1"/>
    <col min="13540" max="13540" width="4.85546875" customWidth="1"/>
    <col min="13541" max="13541" width="21.85546875" customWidth="1"/>
    <col min="13542" max="13542" width="6.5703125" bestFit="1" customWidth="1"/>
    <col min="13543" max="13543" width="61.5703125" customWidth="1"/>
    <col min="13544" max="13546" width="18.28515625" bestFit="1" customWidth="1"/>
    <col min="13547" max="13547" width="18.5703125" bestFit="1" customWidth="1"/>
    <col min="13548" max="13548" width="16.7109375" bestFit="1" customWidth="1"/>
    <col min="13549" max="13549" width="18.42578125" bestFit="1" customWidth="1"/>
    <col min="13550" max="13550" width="16.7109375" bestFit="1" customWidth="1"/>
    <col min="13551" max="13551" width="18.42578125" customWidth="1"/>
    <col min="13552" max="13552" width="15" bestFit="1" customWidth="1"/>
    <col min="13553" max="13553" width="19.28515625" customWidth="1"/>
    <col min="13554" max="13554" width="10.7109375" bestFit="1" customWidth="1"/>
    <col min="13555" max="13555" width="18.85546875" customWidth="1"/>
    <col min="13556" max="13556" width="16.7109375" bestFit="1" customWidth="1"/>
    <col min="13557" max="13557" width="18.140625" customWidth="1"/>
    <col min="13558" max="13558" width="10.5703125" bestFit="1" customWidth="1"/>
    <col min="13559" max="13559" width="18.28515625" bestFit="1" customWidth="1"/>
    <col min="13560" max="13560" width="17.42578125" customWidth="1"/>
    <col min="13561" max="13561" width="18.5703125" customWidth="1"/>
    <col min="13562" max="13562" width="16.5703125" bestFit="1" customWidth="1"/>
    <col min="13563" max="13563" width="19" customWidth="1"/>
    <col min="13564" max="13564" width="25.42578125" bestFit="1" customWidth="1"/>
    <col min="13565" max="13571" width="9.28515625" bestFit="1" customWidth="1"/>
    <col min="13572" max="13572" width="13.140625" customWidth="1"/>
    <col min="13796" max="13796" width="4.85546875" customWidth="1"/>
    <col min="13797" max="13797" width="21.85546875" customWidth="1"/>
    <col min="13798" max="13798" width="6.5703125" bestFit="1" customWidth="1"/>
    <col min="13799" max="13799" width="61.5703125" customWidth="1"/>
    <col min="13800" max="13802" width="18.28515625" bestFit="1" customWidth="1"/>
    <col min="13803" max="13803" width="18.5703125" bestFit="1" customWidth="1"/>
    <col min="13804" max="13804" width="16.7109375" bestFit="1" customWidth="1"/>
    <col min="13805" max="13805" width="18.42578125" bestFit="1" customWidth="1"/>
    <col min="13806" max="13806" width="16.7109375" bestFit="1" customWidth="1"/>
    <col min="13807" max="13807" width="18.42578125" customWidth="1"/>
    <col min="13808" max="13808" width="15" bestFit="1" customWidth="1"/>
    <col min="13809" max="13809" width="19.28515625" customWidth="1"/>
    <col min="13810" max="13810" width="10.7109375" bestFit="1" customWidth="1"/>
    <col min="13811" max="13811" width="18.85546875" customWidth="1"/>
    <col min="13812" max="13812" width="16.7109375" bestFit="1" customWidth="1"/>
    <col min="13813" max="13813" width="18.140625" customWidth="1"/>
    <col min="13814" max="13814" width="10.5703125" bestFit="1" customWidth="1"/>
    <col min="13815" max="13815" width="18.28515625" bestFit="1" customWidth="1"/>
    <col min="13816" max="13816" width="17.42578125" customWidth="1"/>
    <col min="13817" max="13817" width="18.5703125" customWidth="1"/>
    <col min="13818" max="13818" width="16.5703125" bestFit="1" customWidth="1"/>
    <col min="13819" max="13819" width="19" customWidth="1"/>
    <col min="13820" max="13820" width="25.42578125" bestFit="1" customWidth="1"/>
    <col min="13821" max="13827" width="9.28515625" bestFit="1" customWidth="1"/>
    <col min="13828" max="13828" width="13.140625" customWidth="1"/>
    <col min="14052" max="14052" width="4.85546875" customWidth="1"/>
    <col min="14053" max="14053" width="21.85546875" customWidth="1"/>
    <col min="14054" max="14054" width="6.5703125" bestFit="1" customWidth="1"/>
    <col min="14055" max="14055" width="61.5703125" customWidth="1"/>
    <col min="14056" max="14058" width="18.28515625" bestFit="1" customWidth="1"/>
    <col min="14059" max="14059" width="18.5703125" bestFit="1" customWidth="1"/>
    <col min="14060" max="14060" width="16.7109375" bestFit="1" customWidth="1"/>
    <col min="14061" max="14061" width="18.42578125" bestFit="1" customWidth="1"/>
    <col min="14062" max="14062" width="16.7109375" bestFit="1" customWidth="1"/>
    <col min="14063" max="14063" width="18.42578125" customWidth="1"/>
    <col min="14064" max="14064" width="15" bestFit="1" customWidth="1"/>
    <col min="14065" max="14065" width="19.28515625" customWidth="1"/>
    <col min="14066" max="14066" width="10.7109375" bestFit="1" customWidth="1"/>
    <col min="14067" max="14067" width="18.85546875" customWidth="1"/>
    <col min="14068" max="14068" width="16.7109375" bestFit="1" customWidth="1"/>
    <col min="14069" max="14069" width="18.140625" customWidth="1"/>
    <col min="14070" max="14070" width="10.5703125" bestFit="1" customWidth="1"/>
    <col min="14071" max="14071" width="18.28515625" bestFit="1" customWidth="1"/>
    <col min="14072" max="14072" width="17.42578125" customWidth="1"/>
    <col min="14073" max="14073" width="18.5703125" customWidth="1"/>
    <col min="14074" max="14074" width="16.5703125" bestFit="1" customWidth="1"/>
    <col min="14075" max="14075" width="19" customWidth="1"/>
    <col min="14076" max="14076" width="25.42578125" bestFit="1" customWidth="1"/>
    <col min="14077" max="14083" width="9.28515625" bestFit="1" customWidth="1"/>
    <col min="14084" max="14084" width="13.140625" customWidth="1"/>
    <col min="14308" max="14308" width="4.85546875" customWidth="1"/>
    <col min="14309" max="14309" width="21.85546875" customWidth="1"/>
    <col min="14310" max="14310" width="6.5703125" bestFit="1" customWidth="1"/>
    <col min="14311" max="14311" width="61.5703125" customWidth="1"/>
    <col min="14312" max="14314" width="18.28515625" bestFit="1" customWidth="1"/>
    <col min="14315" max="14315" width="18.5703125" bestFit="1" customWidth="1"/>
    <col min="14316" max="14316" width="16.7109375" bestFit="1" customWidth="1"/>
    <col min="14317" max="14317" width="18.42578125" bestFit="1" customWidth="1"/>
    <col min="14318" max="14318" width="16.7109375" bestFit="1" customWidth="1"/>
    <col min="14319" max="14319" width="18.42578125" customWidth="1"/>
    <col min="14320" max="14320" width="15" bestFit="1" customWidth="1"/>
    <col min="14321" max="14321" width="19.28515625" customWidth="1"/>
    <col min="14322" max="14322" width="10.7109375" bestFit="1" customWidth="1"/>
    <col min="14323" max="14323" width="18.85546875" customWidth="1"/>
    <col min="14324" max="14324" width="16.7109375" bestFit="1" customWidth="1"/>
    <col min="14325" max="14325" width="18.140625" customWidth="1"/>
    <col min="14326" max="14326" width="10.5703125" bestFit="1" customWidth="1"/>
    <col min="14327" max="14327" width="18.28515625" bestFit="1" customWidth="1"/>
    <col min="14328" max="14328" width="17.42578125" customWidth="1"/>
    <col min="14329" max="14329" width="18.5703125" customWidth="1"/>
    <col min="14330" max="14330" width="16.5703125" bestFit="1" customWidth="1"/>
    <col min="14331" max="14331" width="19" customWidth="1"/>
    <col min="14332" max="14332" width="25.42578125" bestFit="1" customWidth="1"/>
    <col min="14333" max="14339" width="9.28515625" bestFit="1" customWidth="1"/>
    <col min="14340" max="14340" width="13.140625" customWidth="1"/>
    <col min="14564" max="14564" width="4.85546875" customWidth="1"/>
    <col min="14565" max="14565" width="21.85546875" customWidth="1"/>
    <col min="14566" max="14566" width="6.5703125" bestFit="1" customWidth="1"/>
    <col min="14567" max="14567" width="61.5703125" customWidth="1"/>
    <col min="14568" max="14570" width="18.28515625" bestFit="1" customWidth="1"/>
    <col min="14571" max="14571" width="18.5703125" bestFit="1" customWidth="1"/>
    <col min="14572" max="14572" width="16.7109375" bestFit="1" customWidth="1"/>
    <col min="14573" max="14573" width="18.42578125" bestFit="1" customWidth="1"/>
    <col min="14574" max="14574" width="16.7109375" bestFit="1" customWidth="1"/>
    <col min="14575" max="14575" width="18.42578125" customWidth="1"/>
    <col min="14576" max="14576" width="15" bestFit="1" customWidth="1"/>
    <col min="14577" max="14577" width="19.28515625" customWidth="1"/>
    <col min="14578" max="14578" width="10.7109375" bestFit="1" customWidth="1"/>
    <col min="14579" max="14579" width="18.85546875" customWidth="1"/>
    <col min="14580" max="14580" width="16.7109375" bestFit="1" customWidth="1"/>
    <col min="14581" max="14581" width="18.140625" customWidth="1"/>
    <col min="14582" max="14582" width="10.5703125" bestFit="1" customWidth="1"/>
    <col min="14583" max="14583" width="18.28515625" bestFit="1" customWidth="1"/>
    <col min="14584" max="14584" width="17.42578125" customWidth="1"/>
    <col min="14585" max="14585" width="18.5703125" customWidth="1"/>
    <col min="14586" max="14586" width="16.5703125" bestFit="1" customWidth="1"/>
    <col min="14587" max="14587" width="19" customWidth="1"/>
    <col min="14588" max="14588" width="25.42578125" bestFit="1" customWidth="1"/>
    <col min="14589" max="14595" width="9.28515625" bestFit="1" customWidth="1"/>
    <col min="14596" max="14596" width="13.140625" customWidth="1"/>
    <col min="14820" max="14820" width="4.85546875" customWidth="1"/>
    <col min="14821" max="14821" width="21.85546875" customWidth="1"/>
    <col min="14822" max="14822" width="6.5703125" bestFit="1" customWidth="1"/>
    <col min="14823" max="14823" width="61.5703125" customWidth="1"/>
    <col min="14824" max="14826" width="18.28515625" bestFit="1" customWidth="1"/>
    <col min="14827" max="14827" width="18.5703125" bestFit="1" customWidth="1"/>
    <col min="14828" max="14828" width="16.7109375" bestFit="1" customWidth="1"/>
    <col min="14829" max="14829" width="18.42578125" bestFit="1" customWidth="1"/>
    <col min="14830" max="14830" width="16.7109375" bestFit="1" customWidth="1"/>
    <col min="14831" max="14831" width="18.42578125" customWidth="1"/>
    <col min="14832" max="14832" width="15" bestFit="1" customWidth="1"/>
    <col min="14833" max="14833" width="19.28515625" customWidth="1"/>
    <col min="14834" max="14834" width="10.7109375" bestFit="1" customWidth="1"/>
    <col min="14835" max="14835" width="18.85546875" customWidth="1"/>
    <col min="14836" max="14836" width="16.7109375" bestFit="1" customWidth="1"/>
    <col min="14837" max="14837" width="18.140625" customWidth="1"/>
    <col min="14838" max="14838" width="10.5703125" bestFit="1" customWidth="1"/>
    <col min="14839" max="14839" width="18.28515625" bestFit="1" customWidth="1"/>
    <col min="14840" max="14840" width="17.42578125" customWidth="1"/>
    <col min="14841" max="14841" width="18.5703125" customWidth="1"/>
    <col min="14842" max="14842" width="16.5703125" bestFit="1" customWidth="1"/>
    <col min="14843" max="14843" width="19" customWidth="1"/>
    <col min="14844" max="14844" width="25.42578125" bestFit="1" customWidth="1"/>
    <col min="14845" max="14851" width="9.28515625" bestFit="1" customWidth="1"/>
    <col min="14852" max="14852" width="13.140625" customWidth="1"/>
    <col min="15076" max="15076" width="4.85546875" customWidth="1"/>
    <col min="15077" max="15077" width="21.85546875" customWidth="1"/>
    <col min="15078" max="15078" width="6.5703125" bestFit="1" customWidth="1"/>
    <col min="15079" max="15079" width="61.5703125" customWidth="1"/>
    <col min="15080" max="15082" width="18.28515625" bestFit="1" customWidth="1"/>
    <col min="15083" max="15083" width="18.5703125" bestFit="1" customWidth="1"/>
    <col min="15084" max="15084" width="16.7109375" bestFit="1" customWidth="1"/>
    <col min="15085" max="15085" width="18.42578125" bestFit="1" customWidth="1"/>
    <col min="15086" max="15086" width="16.7109375" bestFit="1" customWidth="1"/>
    <col min="15087" max="15087" width="18.42578125" customWidth="1"/>
    <col min="15088" max="15088" width="15" bestFit="1" customWidth="1"/>
    <col min="15089" max="15089" width="19.28515625" customWidth="1"/>
    <col min="15090" max="15090" width="10.7109375" bestFit="1" customWidth="1"/>
    <col min="15091" max="15091" width="18.85546875" customWidth="1"/>
    <col min="15092" max="15092" width="16.7109375" bestFit="1" customWidth="1"/>
    <col min="15093" max="15093" width="18.140625" customWidth="1"/>
    <col min="15094" max="15094" width="10.5703125" bestFit="1" customWidth="1"/>
    <col min="15095" max="15095" width="18.28515625" bestFit="1" customWidth="1"/>
    <col min="15096" max="15096" width="17.42578125" customWidth="1"/>
    <col min="15097" max="15097" width="18.5703125" customWidth="1"/>
    <col min="15098" max="15098" width="16.5703125" bestFit="1" customWidth="1"/>
    <col min="15099" max="15099" width="19" customWidth="1"/>
    <col min="15100" max="15100" width="25.42578125" bestFit="1" customWidth="1"/>
    <col min="15101" max="15107" width="9.28515625" bestFit="1" customWidth="1"/>
    <col min="15108" max="15108" width="13.140625" customWidth="1"/>
    <col min="15332" max="15332" width="4.85546875" customWidth="1"/>
    <col min="15333" max="15333" width="21.85546875" customWidth="1"/>
    <col min="15334" max="15334" width="6.5703125" bestFit="1" customWidth="1"/>
    <col min="15335" max="15335" width="61.5703125" customWidth="1"/>
    <col min="15336" max="15338" width="18.28515625" bestFit="1" customWidth="1"/>
    <col min="15339" max="15339" width="18.5703125" bestFit="1" customWidth="1"/>
    <col min="15340" max="15340" width="16.7109375" bestFit="1" customWidth="1"/>
    <col min="15341" max="15341" width="18.42578125" bestFit="1" customWidth="1"/>
    <col min="15342" max="15342" width="16.7109375" bestFit="1" customWidth="1"/>
    <col min="15343" max="15343" width="18.42578125" customWidth="1"/>
    <col min="15344" max="15344" width="15" bestFit="1" customWidth="1"/>
    <col min="15345" max="15345" width="19.28515625" customWidth="1"/>
    <col min="15346" max="15346" width="10.7109375" bestFit="1" customWidth="1"/>
    <col min="15347" max="15347" width="18.85546875" customWidth="1"/>
    <col min="15348" max="15348" width="16.7109375" bestFit="1" customWidth="1"/>
    <col min="15349" max="15349" width="18.140625" customWidth="1"/>
    <col min="15350" max="15350" width="10.5703125" bestFit="1" customWidth="1"/>
    <col min="15351" max="15351" width="18.28515625" bestFit="1" customWidth="1"/>
    <col min="15352" max="15352" width="17.42578125" customWidth="1"/>
    <col min="15353" max="15353" width="18.5703125" customWidth="1"/>
    <col min="15354" max="15354" width="16.5703125" bestFit="1" customWidth="1"/>
    <col min="15355" max="15355" width="19" customWidth="1"/>
    <col min="15356" max="15356" width="25.42578125" bestFit="1" customWidth="1"/>
    <col min="15357" max="15363" width="9.28515625" bestFit="1" customWidth="1"/>
    <col min="15364" max="15364" width="13.140625" customWidth="1"/>
    <col min="15588" max="15588" width="4.85546875" customWidth="1"/>
    <col min="15589" max="15589" width="21.85546875" customWidth="1"/>
    <col min="15590" max="15590" width="6.5703125" bestFit="1" customWidth="1"/>
    <col min="15591" max="15591" width="61.5703125" customWidth="1"/>
    <col min="15592" max="15594" width="18.28515625" bestFit="1" customWidth="1"/>
    <col min="15595" max="15595" width="18.5703125" bestFit="1" customWidth="1"/>
    <col min="15596" max="15596" width="16.7109375" bestFit="1" customWidth="1"/>
    <col min="15597" max="15597" width="18.42578125" bestFit="1" customWidth="1"/>
    <col min="15598" max="15598" width="16.7109375" bestFit="1" customWidth="1"/>
    <col min="15599" max="15599" width="18.42578125" customWidth="1"/>
    <col min="15600" max="15600" width="15" bestFit="1" customWidth="1"/>
    <col min="15601" max="15601" width="19.28515625" customWidth="1"/>
    <col min="15602" max="15602" width="10.7109375" bestFit="1" customWidth="1"/>
    <col min="15603" max="15603" width="18.85546875" customWidth="1"/>
    <col min="15604" max="15604" width="16.7109375" bestFit="1" customWidth="1"/>
    <col min="15605" max="15605" width="18.140625" customWidth="1"/>
    <col min="15606" max="15606" width="10.5703125" bestFit="1" customWidth="1"/>
    <col min="15607" max="15607" width="18.28515625" bestFit="1" customWidth="1"/>
    <col min="15608" max="15608" width="17.42578125" customWidth="1"/>
    <col min="15609" max="15609" width="18.5703125" customWidth="1"/>
    <col min="15610" max="15610" width="16.5703125" bestFit="1" customWidth="1"/>
    <col min="15611" max="15611" width="19" customWidth="1"/>
    <col min="15612" max="15612" width="25.42578125" bestFit="1" customWidth="1"/>
    <col min="15613" max="15619" width="9.28515625" bestFit="1" customWidth="1"/>
    <col min="15620" max="15620" width="13.140625" customWidth="1"/>
    <col min="15844" max="15844" width="4.85546875" customWidth="1"/>
    <col min="15845" max="15845" width="21.85546875" customWidth="1"/>
    <col min="15846" max="15846" width="6.5703125" bestFit="1" customWidth="1"/>
    <col min="15847" max="15847" width="61.5703125" customWidth="1"/>
    <col min="15848" max="15850" width="18.28515625" bestFit="1" customWidth="1"/>
    <col min="15851" max="15851" width="18.5703125" bestFit="1" customWidth="1"/>
    <col min="15852" max="15852" width="16.7109375" bestFit="1" customWidth="1"/>
    <col min="15853" max="15853" width="18.42578125" bestFit="1" customWidth="1"/>
    <col min="15854" max="15854" width="16.7109375" bestFit="1" customWidth="1"/>
    <col min="15855" max="15855" width="18.42578125" customWidth="1"/>
    <col min="15856" max="15856" width="15" bestFit="1" customWidth="1"/>
    <col min="15857" max="15857" width="19.28515625" customWidth="1"/>
    <col min="15858" max="15858" width="10.7109375" bestFit="1" customWidth="1"/>
    <col min="15859" max="15859" width="18.85546875" customWidth="1"/>
    <col min="15860" max="15860" width="16.7109375" bestFit="1" customWidth="1"/>
    <col min="15861" max="15861" width="18.140625" customWidth="1"/>
    <col min="15862" max="15862" width="10.5703125" bestFit="1" customWidth="1"/>
    <col min="15863" max="15863" width="18.28515625" bestFit="1" customWidth="1"/>
    <col min="15864" max="15864" width="17.42578125" customWidth="1"/>
    <col min="15865" max="15865" width="18.5703125" customWidth="1"/>
    <col min="15866" max="15866" width="16.5703125" bestFit="1" customWidth="1"/>
    <col min="15867" max="15867" width="19" customWidth="1"/>
    <col min="15868" max="15868" width="25.42578125" bestFit="1" customWidth="1"/>
    <col min="15869" max="15875" width="9.28515625" bestFit="1" customWidth="1"/>
    <col min="15876" max="15876" width="13.140625" customWidth="1"/>
    <col min="16100" max="16100" width="4.85546875" customWidth="1"/>
    <col min="16101" max="16101" width="21.85546875" customWidth="1"/>
    <col min="16102" max="16102" width="6.5703125" bestFit="1" customWidth="1"/>
    <col min="16103" max="16103" width="61.5703125" customWidth="1"/>
    <col min="16104" max="16106" width="18.28515625" bestFit="1" customWidth="1"/>
    <col min="16107" max="16107" width="18.5703125" bestFit="1" customWidth="1"/>
    <col min="16108" max="16108" width="16.7109375" bestFit="1" customWidth="1"/>
    <col min="16109" max="16109" width="18.42578125" bestFit="1" customWidth="1"/>
    <col min="16110" max="16110" width="16.7109375" bestFit="1" customWidth="1"/>
    <col min="16111" max="16111" width="18.42578125" customWidth="1"/>
    <col min="16112" max="16112" width="15" bestFit="1" customWidth="1"/>
    <col min="16113" max="16113" width="19.28515625" customWidth="1"/>
    <col min="16114" max="16114" width="10.7109375" bestFit="1" customWidth="1"/>
    <col min="16115" max="16115" width="18.85546875" customWidth="1"/>
    <col min="16116" max="16116" width="16.7109375" bestFit="1" customWidth="1"/>
    <col min="16117" max="16117" width="18.140625" customWidth="1"/>
    <col min="16118" max="16118" width="10.5703125" bestFit="1" customWidth="1"/>
    <col min="16119" max="16119" width="18.28515625" bestFit="1" customWidth="1"/>
    <col min="16120" max="16120" width="17.42578125" customWidth="1"/>
    <col min="16121" max="16121" width="18.5703125" customWidth="1"/>
    <col min="16122" max="16122" width="16.5703125" bestFit="1" customWidth="1"/>
    <col min="16123" max="16123" width="19" customWidth="1"/>
    <col min="16124" max="16124" width="25.42578125" bestFit="1" customWidth="1"/>
    <col min="16125" max="16131" width="9.28515625" bestFit="1" customWidth="1"/>
    <col min="16132" max="16132" width="13.140625" customWidth="1"/>
  </cols>
  <sheetData>
    <row r="2" spans="1:8" ht="32.25" customHeight="1">
      <c r="D2" s="294" t="s">
        <v>0</v>
      </c>
      <c r="E2" s="294"/>
      <c r="F2" s="294"/>
      <c r="G2" s="294"/>
      <c r="H2" s="2"/>
    </row>
    <row r="3" spans="1:8" ht="34.9" customHeight="1">
      <c r="C3" s="2"/>
      <c r="D3" s="294" t="s">
        <v>44</v>
      </c>
      <c r="E3" s="294"/>
      <c r="F3" s="294"/>
      <c r="G3" s="294"/>
      <c r="H3" s="2"/>
    </row>
    <row r="4" spans="1:8" ht="34.9" customHeight="1">
      <c r="C4" s="2"/>
      <c r="D4" s="294" t="s">
        <v>45</v>
      </c>
      <c r="E4" s="294"/>
      <c r="F4" s="294"/>
      <c r="G4" s="294"/>
      <c r="H4" s="2"/>
    </row>
    <row r="5" spans="1:8" ht="40.15" customHeight="1">
      <c r="C5" s="2"/>
      <c r="D5" s="294" t="s">
        <v>45</v>
      </c>
      <c r="E5" s="294"/>
      <c r="F5" s="294"/>
      <c r="G5" s="294"/>
      <c r="H5" s="4"/>
    </row>
    <row r="6" spans="1:8" ht="24" customHeight="1">
      <c r="E6" s="3"/>
      <c r="F6" s="3"/>
      <c r="G6" s="11" t="s">
        <v>43</v>
      </c>
    </row>
    <row r="7" spans="1:8" ht="15" customHeight="1"/>
    <row r="8" spans="1:8" ht="37.9" customHeight="1">
      <c r="A8" s="304" t="s">
        <v>304</v>
      </c>
      <c r="B8" s="304"/>
      <c r="C8" s="304"/>
      <c r="D8" s="304"/>
      <c r="E8" s="304"/>
      <c r="F8" s="304"/>
      <c r="G8" s="304"/>
    </row>
    <row r="9" spans="1:8" ht="42.6" customHeight="1">
      <c r="A9" s="304" t="s">
        <v>55</v>
      </c>
      <c r="B9" s="304"/>
      <c r="C9" s="304"/>
      <c r="D9" s="304"/>
      <c r="E9" s="304"/>
      <c r="F9" s="304"/>
      <c r="G9" s="304"/>
    </row>
    <row r="10" spans="1:8" ht="20.25" customHeight="1">
      <c r="A10" s="50"/>
      <c r="B10" s="290" t="s">
        <v>47</v>
      </c>
      <c r="C10" s="290"/>
      <c r="D10" s="290"/>
      <c r="E10" s="290"/>
      <c r="F10" s="290"/>
      <c r="G10" s="290"/>
    </row>
    <row r="11" spans="1:8" ht="15.75" customHeight="1" thickBot="1"/>
    <row r="12" spans="1:8" ht="28.15" customHeight="1" thickBot="1">
      <c r="A12" s="300" t="s">
        <v>1</v>
      </c>
      <c r="B12" s="302" t="s">
        <v>31</v>
      </c>
      <c r="C12" s="305" t="s">
        <v>67</v>
      </c>
      <c r="D12" s="306"/>
      <c r="E12" s="306"/>
      <c r="F12" s="306"/>
      <c r="G12" s="307"/>
    </row>
    <row r="13" spans="1:8" ht="33" customHeight="1" thickBot="1">
      <c r="A13" s="301"/>
      <c r="B13" s="303"/>
      <c r="C13" s="12" t="s">
        <v>117</v>
      </c>
      <c r="D13" s="13" t="s">
        <v>118</v>
      </c>
      <c r="E13" s="13" t="s">
        <v>119</v>
      </c>
      <c r="F13" s="13" t="s">
        <v>161</v>
      </c>
      <c r="G13" s="7" t="s">
        <v>3</v>
      </c>
    </row>
    <row r="14" spans="1:8" ht="15.75" customHeight="1" thickBot="1">
      <c r="A14" s="8">
        <v>1</v>
      </c>
      <c r="B14" s="9" t="s">
        <v>7</v>
      </c>
      <c r="C14" s="40">
        <f>C15+C18+C21+C22</f>
        <v>74918.359445949187</v>
      </c>
      <c r="D14" s="41">
        <f>D15+D18+D21+D22</f>
        <v>57681.691023543914</v>
      </c>
      <c r="E14" s="41">
        <f>E15+E18+E21+E22</f>
        <v>33689.577766591639</v>
      </c>
      <c r="F14" s="41">
        <f>F15+F18+F21+F22</f>
        <v>22089.69675059164</v>
      </c>
      <c r="G14" s="42">
        <f>SUM(C14:F14)</f>
        <v>188379.32498667634</v>
      </c>
      <c r="H14" s="66"/>
    </row>
    <row r="15" spans="1:8" outlineLevel="1">
      <c r="A15" s="14" t="s">
        <v>8</v>
      </c>
      <c r="B15" s="15" t="s">
        <v>61</v>
      </c>
      <c r="C15" s="25">
        <f>C16+C17</f>
        <v>34835.807752788671</v>
      </c>
      <c r="D15" s="102">
        <f>D16+D17</f>
        <v>9752.3621386498071</v>
      </c>
      <c r="E15" s="104">
        <f>E16+E17</f>
        <v>244.44457960488739</v>
      </c>
      <c r="F15" s="102">
        <f>F16+F17</f>
        <v>0</v>
      </c>
      <c r="G15" s="26">
        <f t="shared" ref="G15:G31" si="0">SUM(C15:F15)</f>
        <v>44832.614471043365</v>
      </c>
    </row>
    <row r="16" spans="1:8" outlineLevel="1">
      <c r="A16" s="16" t="s">
        <v>4</v>
      </c>
      <c r="B16" s="62" t="s">
        <v>33</v>
      </c>
      <c r="C16" s="27">
        <v>34835.807752788671</v>
      </c>
      <c r="D16" s="28">
        <v>9752.3621386498071</v>
      </c>
      <c r="E16" s="90">
        <v>244.44457960488739</v>
      </c>
      <c r="F16" s="28"/>
      <c r="G16" s="29">
        <f t="shared" si="0"/>
        <v>44832.614471043365</v>
      </c>
    </row>
    <row r="17" spans="1:8" outlineLevel="1">
      <c r="A17" s="16" t="s">
        <v>5</v>
      </c>
      <c r="B17" s="62" t="s">
        <v>62</v>
      </c>
      <c r="C17" s="30"/>
      <c r="D17" s="28"/>
      <c r="E17" s="90"/>
      <c r="F17" s="28"/>
      <c r="G17" s="29">
        <f t="shared" si="0"/>
        <v>0</v>
      </c>
    </row>
    <row r="18" spans="1:8" outlineLevel="1">
      <c r="A18" s="16" t="s">
        <v>9</v>
      </c>
      <c r="B18" s="17" t="s">
        <v>63</v>
      </c>
      <c r="C18" s="27">
        <f>C19+C20</f>
        <v>19008.00706943835</v>
      </c>
      <c r="D18" s="28">
        <f>D19+D20</f>
        <v>26545.65933560353</v>
      </c>
      <c r="E18" s="90">
        <f>E19+E20</f>
        <v>22372.965649773651</v>
      </c>
      <c r="F18" s="28">
        <f>F19+F20</f>
        <v>14447.269769491526</v>
      </c>
      <c r="G18" s="29">
        <f t="shared" si="0"/>
        <v>82373.90182430706</v>
      </c>
    </row>
    <row r="19" spans="1:8" outlineLevel="1">
      <c r="A19" s="16" t="s">
        <v>11</v>
      </c>
      <c r="B19" s="62" t="s">
        <v>64</v>
      </c>
      <c r="C19" s="27">
        <v>19008.00706943835</v>
      </c>
      <c r="D19" s="28">
        <v>26545.65933560353</v>
      </c>
      <c r="E19" s="90">
        <v>22372.965649773651</v>
      </c>
      <c r="F19" s="28">
        <v>14447.269769491526</v>
      </c>
      <c r="G19" s="29">
        <f t="shared" si="0"/>
        <v>82373.90182430706</v>
      </c>
    </row>
    <row r="20" spans="1:8" outlineLevel="1">
      <c r="A20" s="16" t="s">
        <v>12</v>
      </c>
      <c r="B20" s="63" t="s">
        <v>65</v>
      </c>
      <c r="C20" s="30"/>
      <c r="D20" s="28"/>
      <c r="E20" s="90"/>
      <c r="F20" s="28"/>
      <c r="G20" s="29">
        <f t="shared" si="0"/>
        <v>0</v>
      </c>
    </row>
    <row r="21" spans="1:8" outlineLevel="1">
      <c r="A21" s="16" t="s">
        <v>13</v>
      </c>
      <c r="B21" s="17" t="s">
        <v>10</v>
      </c>
      <c r="C21" s="30">
        <f>Потребность!G98-Потребность!F98</f>
        <v>11264.565787834443</v>
      </c>
      <c r="D21" s="28">
        <f>Потребность!K98-Потребность!J98</f>
        <v>8798.9020205405977</v>
      </c>
      <c r="E21" s="90">
        <f>Потребность!O98-Потребность!N98</f>
        <v>5139.0881338868567</v>
      </c>
      <c r="F21" s="28">
        <f>Потребность!S98-Потребность!R98</f>
        <v>3369.614758564825</v>
      </c>
      <c r="G21" s="29">
        <f t="shared" si="0"/>
        <v>28572.170700826722</v>
      </c>
    </row>
    <row r="22" spans="1:8" ht="19.5" outlineLevel="1" thickBot="1">
      <c r="A22" s="18" t="s">
        <v>14</v>
      </c>
      <c r="B22" s="19" t="s">
        <v>251</v>
      </c>
      <c r="C22" s="30">
        <v>9809.9788358877195</v>
      </c>
      <c r="D22" s="28">
        <v>12584.767528749977</v>
      </c>
      <c r="E22" s="90">
        <v>5933.0794033262473</v>
      </c>
      <c r="F22" s="103">
        <v>4272.8122225352881</v>
      </c>
      <c r="G22" s="29">
        <f t="shared" si="0"/>
        <v>32600.637990499232</v>
      </c>
    </row>
    <row r="23" spans="1:8" ht="19.5" customHeight="1" thickBot="1">
      <c r="A23" s="8" t="s">
        <v>6</v>
      </c>
      <c r="B23" s="22" t="s">
        <v>15</v>
      </c>
      <c r="C23" s="31">
        <f>SUM(C24:C30)</f>
        <v>0</v>
      </c>
      <c r="D23" s="32">
        <f>SUM(D24:D30)</f>
        <v>0</v>
      </c>
      <c r="E23" s="33">
        <f>SUM(E24:E30)</f>
        <v>0</v>
      </c>
      <c r="F23" s="32">
        <f>SUM(F24:F30)</f>
        <v>0</v>
      </c>
      <c r="G23" s="33">
        <f t="shared" si="0"/>
        <v>0</v>
      </c>
    </row>
    <row r="24" spans="1:8" outlineLevel="1">
      <c r="A24" s="14" t="s">
        <v>23</v>
      </c>
      <c r="B24" s="15" t="s">
        <v>16</v>
      </c>
      <c r="C24" s="34"/>
      <c r="D24" s="35"/>
      <c r="E24" s="36"/>
      <c r="F24" s="35"/>
      <c r="G24" s="36">
        <f t="shared" si="0"/>
        <v>0</v>
      </c>
    </row>
    <row r="25" spans="1:8" outlineLevel="1">
      <c r="A25" s="16" t="s">
        <v>24</v>
      </c>
      <c r="B25" s="17" t="s">
        <v>17</v>
      </c>
      <c r="C25" s="30"/>
      <c r="D25" s="28"/>
      <c r="E25" s="29"/>
      <c r="F25" s="28"/>
      <c r="G25" s="29">
        <f t="shared" si="0"/>
        <v>0</v>
      </c>
    </row>
    <row r="26" spans="1:8" outlineLevel="1">
      <c r="A26" s="14" t="s">
        <v>25</v>
      </c>
      <c r="B26" s="17" t="s">
        <v>18</v>
      </c>
      <c r="C26" s="30"/>
      <c r="D26" s="28"/>
      <c r="E26" s="29"/>
      <c r="F26" s="28"/>
      <c r="G26" s="29">
        <f t="shared" si="0"/>
        <v>0</v>
      </c>
    </row>
    <row r="27" spans="1:8" outlineLevel="1">
      <c r="A27" s="16" t="s">
        <v>26</v>
      </c>
      <c r="B27" s="17" t="s">
        <v>19</v>
      </c>
      <c r="C27" s="30"/>
      <c r="D27" s="28"/>
      <c r="E27" s="29"/>
      <c r="F27" s="28"/>
      <c r="G27" s="29">
        <f t="shared" si="0"/>
        <v>0</v>
      </c>
    </row>
    <row r="28" spans="1:8" outlineLevel="1">
      <c r="A28" s="14" t="s">
        <v>27</v>
      </c>
      <c r="B28" s="17" t="s">
        <v>20</v>
      </c>
      <c r="C28" s="37"/>
      <c r="D28" s="38"/>
      <c r="E28" s="29"/>
      <c r="F28" s="28"/>
      <c r="G28" s="29">
        <f t="shared" si="0"/>
        <v>0</v>
      </c>
    </row>
    <row r="29" spans="1:8" outlineLevel="1">
      <c r="A29" s="16" t="s">
        <v>28</v>
      </c>
      <c r="B29" s="19" t="s">
        <v>21</v>
      </c>
      <c r="C29" s="37"/>
      <c r="D29" s="38"/>
      <c r="E29" s="29"/>
      <c r="F29" s="28"/>
      <c r="G29" s="39">
        <f t="shared" si="0"/>
        <v>0</v>
      </c>
    </row>
    <row r="30" spans="1:8" ht="19.5" outlineLevel="1" thickBot="1">
      <c r="A30" s="14" t="s">
        <v>29</v>
      </c>
      <c r="B30" s="19" t="s">
        <v>22</v>
      </c>
      <c r="C30" s="37"/>
      <c r="D30" s="103"/>
      <c r="E30" s="29"/>
      <c r="F30" s="28"/>
      <c r="G30" s="39">
        <f t="shared" si="0"/>
        <v>0</v>
      </c>
    </row>
    <row r="31" spans="1:8" ht="19.5" customHeight="1" thickBot="1">
      <c r="A31" s="8"/>
      <c r="B31" s="9" t="s">
        <v>30</v>
      </c>
      <c r="C31" s="31">
        <f>C14+C23</f>
        <v>74918.359445949187</v>
      </c>
      <c r="D31" s="32">
        <f>D14+D23</f>
        <v>57681.691023543914</v>
      </c>
      <c r="E31" s="32">
        <f>E14+E23</f>
        <v>33689.577766591639</v>
      </c>
      <c r="F31" s="32">
        <f>F14+F23</f>
        <v>22089.69675059164</v>
      </c>
      <c r="G31" s="48">
        <f t="shared" si="0"/>
        <v>188379.32498667634</v>
      </c>
      <c r="H31" s="66"/>
    </row>
    <row r="33" spans="1:7">
      <c r="A33" s="11"/>
      <c r="B33" s="6"/>
    </row>
    <row r="34" spans="1:7">
      <c r="A34" s="11"/>
      <c r="B34" s="6"/>
    </row>
    <row r="35" spans="1:7">
      <c r="A35" s="11"/>
      <c r="B35" s="6"/>
      <c r="C35" s="308" t="s">
        <v>49</v>
      </c>
      <c r="D35" s="308"/>
      <c r="E35" s="309" t="s">
        <v>50</v>
      </c>
      <c r="F35" s="309"/>
      <c r="G35" s="309"/>
    </row>
    <row r="36" spans="1:7">
      <c r="A36" s="11"/>
      <c r="B36" s="6"/>
      <c r="C36" s="308" t="s">
        <v>52</v>
      </c>
      <c r="D36" s="308"/>
      <c r="E36" s="308" t="s">
        <v>53</v>
      </c>
      <c r="F36" s="308"/>
      <c r="G36" s="308"/>
    </row>
    <row r="37" spans="1:7">
      <c r="A37" s="24"/>
      <c r="B37"/>
      <c r="C37" s="308" t="s">
        <v>54</v>
      </c>
      <c r="D37" s="308"/>
    </row>
    <row r="38" spans="1:7">
      <c r="A38" s="24"/>
      <c r="B38"/>
    </row>
    <row r="39" spans="1:7">
      <c r="A39" s="11"/>
      <c r="B39" s="6"/>
      <c r="E39" s="20"/>
      <c r="F39" s="20"/>
    </row>
    <row r="40" spans="1:7">
      <c r="C40" s="105"/>
      <c r="D40" s="105"/>
      <c r="E40" s="105"/>
      <c r="F40" s="105"/>
      <c r="G40" s="105"/>
    </row>
    <row r="41" spans="1:7">
      <c r="C41" s="177"/>
      <c r="D41" s="177"/>
      <c r="E41" s="177"/>
      <c r="F41" s="177"/>
      <c r="G41" s="177"/>
    </row>
    <row r="42" spans="1:7">
      <c r="C42" s="177"/>
      <c r="D42" s="177"/>
      <c r="E42" s="177"/>
      <c r="F42" s="177"/>
      <c r="G42" s="177"/>
    </row>
    <row r="43" spans="1:7">
      <c r="C43" s="177"/>
      <c r="D43" s="177"/>
      <c r="E43" s="177"/>
      <c r="F43" s="177"/>
      <c r="G43" s="177"/>
    </row>
    <row r="44" spans="1:7">
      <c r="C44" s="177"/>
      <c r="D44" s="177"/>
      <c r="E44" s="177"/>
      <c r="F44" s="177"/>
      <c r="G44" s="177"/>
    </row>
  </sheetData>
  <mergeCells count="15">
    <mergeCell ref="C35:D35"/>
    <mergeCell ref="E35:G35"/>
    <mergeCell ref="C36:D36"/>
    <mergeCell ref="C37:D37"/>
    <mergeCell ref="E36:G36"/>
    <mergeCell ref="D2:G2"/>
    <mergeCell ref="D3:G3"/>
    <mergeCell ref="D4:G4"/>
    <mergeCell ref="D5:G5"/>
    <mergeCell ref="A9:G9"/>
    <mergeCell ref="A12:A13"/>
    <mergeCell ref="B12:B13"/>
    <mergeCell ref="A8:G8"/>
    <mergeCell ref="C12:G12"/>
    <mergeCell ref="B10:G10"/>
  </mergeCells>
  <dataValidations count="1">
    <dataValidation type="textLength" operator="lessThanOrEqual" allowBlank="1" showInputMessage="1" showErrorMessage="1" errorTitle="Ошибка" error="Допускается ввод не более 900 символов!" sqref="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HU65524 RQ65524 ABM65524 ALI65524 AVE65524 BFA65524 BOW65524 BYS65524 CIO65524 CSK65524 DCG65524 DMC65524 DVY65524 EFU65524 EPQ65524 EZM65524 FJI65524 FTE65524 GDA65524 GMW65524 GWS65524 HGO65524 HQK65524 IAG65524 IKC65524 ITY65524 JDU65524 JNQ65524 JXM65524 KHI65524 KRE65524 LBA65524 LKW65524 LUS65524 MEO65524 MOK65524 MYG65524 NIC65524 NRY65524 OBU65524 OLQ65524 OVM65524 PFI65524 PPE65524 PZA65524 QIW65524 QSS65524 RCO65524 RMK65524 RWG65524 SGC65524 SPY65524 SZU65524 TJQ65524 TTM65524 UDI65524 UNE65524 UXA65524 VGW65524 VQS65524 WAO65524 WKK65524 WUG65524 HU131060 RQ131060 ABM131060 ALI131060 AVE131060 BFA131060 BOW131060 BYS131060 CIO131060 CSK131060 DCG131060 DMC131060 DVY131060 EFU131060 EPQ131060 EZM131060 FJI131060 FTE131060 GDA131060 GMW131060 GWS131060 HGO131060 HQK131060 IAG131060 IKC131060 ITY131060 JDU131060 JNQ131060 JXM131060 KHI131060 KRE131060 LBA131060 LKW131060 LUS131060 MEO131060 MOK131060 MYG131060 NIC131060 NRY131060 OBU131060 OLQ131060 OVM131060 PFI131060 PPE131060 PZA131060 QIW131060 QSS131060 RCO131060 RMK131060 RWG131060 SGC131060 SPY131060 SZU131060 TJQ131060 TTM131060 UDI131060 UNE131060 UXA131060 VGW131060 VQS131060 WAO131060 WKK131060 WUG131060 HU196596 RQ196596 ABM196596 ALI196596 AVE196596 BFA196596 BOW196596 BYS196596 CIO196596 CSK196596 DCG196596 DMC196596 DVY196596 EFU196596 EPQ196596 EZM196596 FJI196596 FTE196596 GDA196596 GMW196596 GWS196596 HGO196596 HQK196596 IAG196596 IKC196596 ITY196596 JDU196596 JNQ196596 JXM196596 KHI196596 KRE196596 LBA196596 LKW196596 LUS196596 MEO196596 MOK196596 MYG196596 NIC196596 NRY196596 OBU196596 OLQ196596 OVM196596 PFI196596 PPE196596 PZA196596 QIW196596 QSS196596 RCO196596 RMK196596 RWG196596 SGC196596 SPY196596 SZU196596 TJQ196596 TTM196596 UDI196596 UNE196596 UXA196596 VGW196596 VQS196596 WAO196596 WKK196596 WUG196596 HU262132 RQ262132 ABM262132 ALI262132 AVE262132 BFA262132 BOW262132 BYS262132 CIO262132 CSK262132 DCG262132 DMC262132 DVY262132 EFU262132 EPQ262132 EZM262132 FJI262132 FTE262132 GDA262132 GMW262132 GWS262132 HGO262132 HQK262132 IAG262132 IKC262132 ITY262132 JDU262132 JNQ262132 JXM262132 KHI262132 KRE262132 LBA262132 LKW262132 LUS262132 MEO262132 MOK262132 MYG262132 NIC262132 NRY262132 OBU262132 OLQ262132 OVM262132 PFI262132 PPE262132 PZA262132 QIW262132 QSS262132 RCO262132 RMK262132 RWG262132 SGC262132 SPY262132 SZU262132 TJQ262132 TTM262132 UDI262132 UNE262132 UXA262132 VGW262132 VQS262132 WAO262132 WKK262132 WUG262132 HU327668 RQ327668 ABM327668 ALI327668 AVE327668 BFA327668 BOW327668 BYS327668 CIO327668 CSK327668 DCG327668 DMC327668 DVY327668 EFU327668 EPQ327668 EZM327668 FJI327668 FTE327668 GDA327668 GMW327668 GWS327668 HGO327668 HQK327668 IAG327668 IKC327668 ITY327668 JDU327668 JNQ327668 JXM327668 KHI327668 KRE327668 LBA327668 LKW327668 LUS327668 MEO327668 MOK327668 MYG327668 NIC327668 NRY327668 OBU327668 OLQ327668 OVM327668 PFI327668 PPE327668 PZA327668 QIW327668 QSS327668 RCO327668 RMK327668 RWG327668 SGC327668 SPY327668 SZU327668 TJQ327668 TTM327668 UDI327668 UNE327668 UXA327668 VGW327668 VQS327668 WAO327668 WKK327668 WUG327668 HU393204 RQ393204 ABM393204 ALI393204 AVE393204 BFA393204 BOW393204 BYS393204 CIO393204 CSK393204 DCG393204 DMC393204 DVY393204 EFU393204 EPQ393204 EZM393204 FJI393204 FTE393204 GDA393204 GMW393204 GWS393204 HGO393204 HQK393204 IAG393204 IKC393204 ITY393204 JDU393204 JNQ393204 JXM393204 KHI393204 KRE393204 LBA393204 LKW393204 LUS393204 MEO393204 MOK393204 MYG393204 NIC393204 NRY393204 OBU393204 OLQ393204 OVM393204 PFI393204 PPE393204 PZA393204 QIW393204 QSS393204 RCO393204 RMK393204 RWG393204 SGC393204 SPY393204 SZU393204 TJQ393204 TTM393204 UDI393204 UNE393204 UXA393204 VGW393204 VQS393204 WAO393204 WKK393204 WUG393204 HU458740 RQ458740 ABM458740 ALI458740 AVE458740 BFA458740 BOW458740 BYS458740 CIO458740 CSK458740 DCG458740 DMC458740 DVY458740 EFU458740 EPQ458740 EZM458740 FJI458740 FTE458740 GDA458740 GMW458740 GWS458740 HGO458740 HQK458740 IAG458740 IKC458740 ITY458740 JDU458740 JNQ458740 JXM458740 KHI458740 KRE458740 LBA458740 LKW458740 LUS458740 MEO458740 MOK458740 MYG458740 NIC458740 NRY458740 OBU458740 OLQ458740 OVM458740 PFI458740 PPE458740 PZA458740 QIW458740 QSS458740 RCO458740 RMK458740 RWG458740 SGC458740 SPY458740 SZU458740 TJQ458740 TTM458740 UDI458740 UNE458740 UXA458740 VGW458740 VQS458740 WAO458740 WKK458740 WUG458740 HU524276 RQ524276 ABM524276 ALI524276 AVE524276 BFA524276 BOW524276 BYS524276 CIO524276 CSK524276 DCG524276 DMC524276 DVY524276 EFU524276 EPQ524276 EZM524276 FJI524276 FTE524276 GDA524276 GMW524276 GWS524276 HGO524276 HQK524276 IAG524276 IKC524276 ITY524276 JDU524276 JNQ524276 JXM524276 KHI524276 KRE524276 LBA524276 LKW524276 LUS524276 MEO524276 MOK524276 MYG524276 NIC524276 NRY524276 OBU524276 OLQ524276 OVM524276 PFI524276 PPE524276 PZA524276 QIW524276 QSS524276 RCO524276 RMK524276 RWG524276 SGC524276 SPY524276 SZU524276 TJQ524276 TTM524276 UDI524276 UNE524276 UXA524276 VGW524276 VQS524276 WAO524276 WKK524276 WUG524276 HU589812 RQ589812 ABM589812 ALI589812 AVE589812 BFA589812 BOW589812 BYS589812 CIO589812 CSK589812 DCG589812 DMC589812 DVY589812 EFU589812 EPQ589812 EZM589812 FJI589812 FTE589812 GDA589812 GMW589812 GWS589812 HGO589812 HQK589812 IAG589812 IKC589812 ITY589812 JDU589812 JNQ589812 JXM589812 KHI589812 KRE589812 LBA589812 LKW589812 LUS589812 MEO589812 MOK589812 MYG589812 NIC589812 NRY589812 OBU589812 OLQ589812 OVM589812 PFI589812 PPE589812 PZA589812 QIW589812 QSS589812 RCO589812 RMK589812 RWG589812 SGC589812 SPY589812 SZU589812 TJQ589812 TTM589812 UDI589812 UNE589812 UXA589812 VGW589812 VQS589812 WAO589812 WKK589812 WUG589812 HU655348 RQ655348 ABM655348 ALI655348 AVE655348 BFA655348 BOW655348 BYS655348 CIO655348 CSK655348 DCG655348 DMC655348 DVY655348 EFU655348 EPQ655348 EZM655348 FJI655348 FTE655348 GDA655348 GMW655348 GWS655348 HGO655348 HQK655348 IAG655348 IKC655348 ITY655348 JDU655348 JNQ655348 JXM655348 KHI655348 KRE655348 LBA655348 LKW655348 LUS655348 MEO655348 MOK655348 MYG655348 NIC655348 NRY655348 OBU655348 OLQ655348 OVM655348 PFI655348 PPE655348 PZA655348 QIW655348 QSS655348 RCO655348 RMK655348 RWG655348 SGC655348 SPY655348 SZU655348 TJQ655348 TTM655348 UDI655348 UNE655348 UXA655348 VGW655348 VQS655348 WAO655348 WKK655348 WUG655348 HU720884 RQ720884 ABM720884 ALI720884 AVE720884 BFA720884 BOW720884 BYS720884 CIO720884 CSK720884 DCG720884 DMC720884 DVY720884 EFU720884 EPQ720884 EZM720884 FJI720884 FTE720884 GDA720884 GMW720884 GWS720884 HGO720884 HQK720884 IAG720884 IKC720884 ITY720884 JDU720884 JNQ720884 JXM720884 KHI720884 KRE720884 LBA720884 LKW720884 LUS720884 MEO720884 MOK720884 MYG720884 NIC720884 NRY720884 OBU720884 OLQ720884 OVM720884 PFI720884 PPE720884 PZA720884 QIW720884 QSS720884 RCO720884 RMK720884 RWG720884 SGC720884 SPY720884 SZU720884 TJQ720884 TTM720884 UDI720884 UNE720884 UXA720884 VGW720884 VQS720884 WAO720884 WKK720884 WUG720884 HU786420 RQ786420 ABM786420 ALI786420 AVE786420 BFA786420 BOW786420 BYS786420 CIO786420 CSK786420 DCG786420 DMC786420 DVY786420 EFU786420 EPQ786420 EZM786420 FJI786420 FTE786420 GDA786420 GMW786420 GWS786420 HGO786420 HQK786420 IAG786420 IKC786420 ITY786420 JDU786420 JNQ786420 JXM786420 KHI786420 KRE786420 LBA786420 LKW786420 LUS786420 MEO786420 MOK786420 MYG786420 NIC786420 NRY786420 OBU786420 OLQ786420 OVM786420 PFI786420 PPE786420 PZA786420 QIW786420 QSS786420 RCO786420 RMK786420 RWG786420 SGC786420 SPY786420 SZU786420 TJQ786420 TTM786420 UDI786420 UNE786420 UXA786420 VGW786420 VQS786420 WAO786420 WKK786420 WUG786420 HU851956 RQ851956 ABM851956 ALI851956 AVE851956 BFA851956 BOW851956 BYS851956 CIO851956 CSK851956 DCG851956 DMC851956 DVY851956 EFU851956 EPQ851956 EZM851956 FJI851956 FTE851956 GDA851956 GMW851956 GWS851956 HGO851956 HQK851956 IAG851956 IKC851956 ITY851956 JDU851956 JNQ851956 JXM851956 KHI851956 KRE851956 LBA851956 LKW851956 LUS851956 MEO851956 MOK851956 MYG851956 NIC851956 NRY851956 OBU851956 OLQ851956 OVM851956 PFI851956 PPE851956 PZA851956 QIW851956 QSS851956 RCO851956 RMK851956 RWG851956 SGC851956 SPY851956 SZU851956 TJQ851956 TTM851956 UDI851956 UNE851956 UXA851956 VGW851956 VQS851956 WAO851956 WKK851956 WUG851956 HU917492 RQ917492 ABM917492 ALI917492 AVE917492 BFA917492 BOW917492 BYS917492 CIO917492 CSK917492 DCG917492 DMC917492 DVY917492 EFU917492 EPQ917492 EZM917492 FJI917492 FTE917492 GDA917492 GMW917492 GWS917492 HGO917492 HQK917492 IAG917492 IKC917492 ITY917492 JDU917492 JNQ917492 JXM917492 KHI917492 KRE917492 LBA917492 LKW917492 LUS917492 MEO917492 MOK917492 MYG917492 NIC917492 NRY917492 OBU917492 OLQ917492 OVM917492 PFI917492 PPE917492 PZA917492 QIW917492 QSS917492 RCO917492 RMK917492 RWG917492 SGC917492 SPY917492 SZU917492 TJQ917492 TTM917492 UDI917492 UNE917492 UXA917492 VGW917492 VQS917492 WAO917492 WKK917492 WUG917492 HU983028 RQ983028 ABM983028 ALI983028 AVE983028 BFA983028 BOW983028 BYS983028 CIO983028 CSK983028 DCG983028 DMC983028 DVY983028 EFU983028 EPQ983028 EZM983028 FJI983028 FTE983028 GDA983028 GMW983028 GWS983028 HGO983028 HQK983028 IAG983028 IKC983028 ITY983028 JDU983028 JNQ983028 JXM983028 KHI983028 KRE983028 LBA983028 LKW983028 LUS983028 MEO983028 MOK983028 MYG983028 NIC983028 NRY983028 OBU983028 OLQ983028 OVM983028 PFI983028 PPE983028 PZA983028 QIW983028 QSS983028 RCO983028 RMK983028 RWG983028 SGC983028 SPY983028 SZU983028 TJQ983028 TTM983028 UDI983028 UNE983028 UXA983028 VGW983028 VQS983028 WAO983028 WKK983028 WUG983028 HU65541:HU65548 RQ65541:RQ65548 ABM65541:ABM65548 ALI65541:ALI65548 AVE65541:AVE65548 BFA65541:BFA65548 BOW65541:BOW65548 BYS65541:BYS65548 CIO65541:CIO65548 CSK65541:CSK65548 DCG65541:DCG65548 DMC65541:DMC65548 DVY65541:DVY65548 EFU65541:EFU65548 EPQ65541:EPQ65548 EZM65541:EZM65548 FJI65541:FJI65548 FTE65541:FTE65548 GDA65541:GDA65548 GMW65541:GMW65548 GWS65541:GWS65548 HGO65541:HGO65548 HQK65541:HQK65548 IAG65541:IAG65548 IKC65541:IKC65548 ITY65541:ITY65548 JDU65541:JDU65548 JNQ65541:JNQ65548 JXM65541:JXM65548 KHI65541:KHI65548 KRE65541:KRE65548 LBA65541:LBA65548 LKW65541:LKW65548 LUS65541:LUS65548 MEO65541:MEO65548 MOK65541:MOK65548 MYG65541:MYG65548 NIC65541:NIC65548 NRY65541:NRY65548 OBU65541:OBU65548 OLQ65541:OLQ65548 OVM65541:OVM65548 PFI65541:PFI65548 PPE65541:PPE65548 PZA65541:PZA65548 QIW65541:QIW65548 QSS65541:QSS65548 RCO65541:RCO65548 RMK65541:RMK65548 RWG65541:RWG65548 SGC65541:SGC65548 SPY65541:SPY65548 SZU65541:SZU65548 TJQ65541:TJQ65548 TTM65541:TTM65548 UDI65541:UDI65548 UNE65541:UNE65548 UXA65541:UXA65548 VGW65541:VGW65548 VQS65541:VQS65548 WAO65541:WAO65548 WKK65541:WKK65548 WUG65541:WUG65548 HU131077:HU131084 RQ131077:RQ131084 ABM131077:ABM131084 ALI131077:ALI131084 AVE131077:AVE131084 BFA131077:BFA131084 BOW131077:BOW131084 BYS131077:BYS131084 CIO131077:CIO131084 CSK131077:CSK131084 DCG131077:DCG131084 DMC131077:DMC131084 DVY131077:DVY131084 EFU131077:EFU131084 EPQ131077:EPQ131084 EZM131077:EZM131084 FJI131077:FJI131084 FTE131077:FTE131084 GDA131077:GDA131084 GMW131077:GMW131084 GWS131077:GWS131084 HGO131077:HGO131084 HQK131077:HQK131084 IAG131077:IAG131084 IKC131077:IKC131084 ITY131077:ITY131084 JDU131077:JDU131084 JNQ131077:JNQ131084 JXM131077:JXM131084 KHI131077:KHI131084 KRE131077:KRE131084 LBA131077:LBA131084 LKW131077:LKW131084 LUS131077:LUS131084 MEO131077:MEO131084 MOK131077:MOK131084 MYG131077:MYG131084 NIC131077:NIC131084 NRY131077:NRY131084 OBU131077:OBU131084 OLQ131077:OLQ131084 OVM131077:OVM131084 PFI131077:PFI131084 PPE131077:PPE131084 PZA131077:PZA131084 QIW131077:QIW131084 QSS131077:QSS131084 RCO131077:RCO131084 RMK131077:RMK131084 RWG131077:RWG131084 SGC131077:SGC131084 SPY131077:SPY131084 SZU131077:SZU131084 TJQ131077:TJQ131084 TTM131077:TTM131084 UDI131077:UDI131084 UNE131077:UNE131084 UXA131077:UXA131084 VGW131077:VGW131084 VQS131077:VQS131084 WAO131077:WAO131084 WKK131077:WKK131084 WUG131077:WUG131084 HU196613:HU196620 RQ196613:RQ196620 ABM196613:ABM196620 ALI196613:ALI196620 AVE196613:AVE196620 BFA196613:BFA196620 BOW196613:BOW196620 BYS196613:BYS196620 CIO196613:CIO196620 CSK196613:CSK196620 DCG196613:DCG196620 DMC196613:DMC196620 DVY196613:DVY196620 EFU196613:EFU196620 EPQ196613:EPQ196620 EZM196613:EZM196620 FJI196613:FJI196620 FTE196613:FTE196620 GDA196613:GDA196620 GMW196613:GMW196620 GWS196613:GWS196620 HGO196613:HGO196620 HQK196613:HQK196620 IAG196613:IAG196620 IKC196613:IKC196620 ITY196613:ITY196620 JDU196613:JDU196620 JNQ196613:JNQ196620 JXM196613:JXM196620 KHI196613:KHI196620 KRE196613:KRE196620 LBA196613:LBA196620 LKW196613:LKW196620 LUS196613:LUS196620 MEO196613:MEO196620 MOK196613:MOK196620 MYG196613:MYG196620 NIC196613:NIC196620 NRY196613:NRY196620 OBU196613:OBU196620 OLQ196613:OLQ196620 OVM196613:OVM196620 PFI196613:PFI196620 PPE196613:PPE196620 PZA196613:PZA196620 QIW196613:QIW196620 QSS196613:QSS196620 RCO196613:RCO196620 RMK196613:RMK196620 RWG196613:RWG196620 SGC196613:SGC196620 SPY196613:SPY196620 SZU196613:SZU196620 TJQ196613:TJQ196620 TTM196613:TTM196620 UDI196613:UDI196620 UNE196613:UNE196620 UXA196613:UXA196620 VGW196613:VGW196620 VQS196613:VQS196620 WAO196613:WAO196620 WKK196613:WKK196620 WUG196613:WUG196620 HU262149:HU262156 RQ262149:RQ262156 ABM262149:ABM262156 ALI262149:ALI262156 AVE262149:AVE262156 BFA262149:BFA262156 BOW262149:BOW262156 BYS262149:BYS262156 CIO262149:CIO262156 CSK262149:CSK262156 DCG262149:DCG262156 DMC262149:DMC262156 DVY262149:DVY262156 EFU262149:EFU262156 EPQ262149:EPQ262156 EZM262149:EZM262156 FJI262149:FJI262156 FTE262149:FTE262156 GDA262149:GDA262156 GMW262149:GMW262156 GWS262149:GWS262156 HGO262149:HGO262156 HQK262149:HQK262156 IAG262149:IAG262156 IKC262149:IKC262156 ITY262149:ITY262156 JDU262149:JDU262156 JNQ262149:JNQ262156 JXM262149:JXM262156 KHI262149:KHI262156 KRE262149:KRE262156 LBA262149:LBA262156 LKW262149:LKW262156 LUS262149:LUS262156 MEO262149:MEO262156 MOK262149:MOK262156 MYG262149:MYG262156 NIC262149:NIC262156 NRY262149:NRY262156 OBU262149:OBU262156 OLQ262149:OLQ262156 OVM262149:OVM262156 PFI262149:PFI262156 PPE262149:PPE262156 PZA262149:PZA262156 QIW262149:QIW262156 QSS262149:QSS262156 RCO262149:RCO262156 RMK262149:RMK262156 RWG262149:RWG262156 SGC262149:SGC262156 SPY262149:SPY262156 SZU262149:SZU262156 TJQ262149:TJQ262156 TTM262149:TTM262156 UDI262149:UDI262156 UNE262149:UNE262156 UXA262149:UXA262156 VGW262149:VGW262156 VQS262149:VQS262156 WAO262149:WAO262156 WKK262149:WKK262156 WUG262149:WUG262156 HU327685:HU327692 RQ327685:RQ327692 ABM327685:ABM327692 ALI327685:ALI327692 AVE327685:AVE327692 BFA327685:BFA327692 BOW327685:BOW327692 BYS327685:BYS327692 CIO327685:CIO327692 CSK327685:CSK327692 DCG327685:DCG327692 DMC327685:DMC327692 DVY327685:DVY327692 EFU327685:EFU327692 EPQ327685:EPQ327692 EZM327685:EZM327692 FJI327685:FJI327692 FTE327685:FTE327692 GDA327685:GDA327692 GMW327685:GMW327692 GWS327685:GWS327692 HGO327685:HGO327692 HQK327685:HQK327692 IAG327685:IAG327692 IKC327685:IKC327692 ITY327685:ITY327692 JDU327685:JDU327692 JNQ327685:JNQ327692 JXM327685:JXM327692 KHI327685:KHI327692 KRE327685:KRE327692 LBA327685:LBA327692 LKW327685:LKW327692 LUS327685:LUS327692 MEO327685:MEO327692 MOK327685:MOK327692 MYG327685:MYG327692 NIC327685:NIC327692 NRY327685:NRY327692 OBU327685:OBU327692 OLQ327685:OLQ327692 OVM327685:OVM327692 PFI327685:PFI327692 PPE327685:PPE327692 PZA327685:PZA327692 QIW327685:QIW327692 QSS327685:QSS327692 RCO327685:RCO327692 RMK327685:RMK327692 RWG327685:RWG327692 SGC327685:SGC327692 SPY327685:SPY327692 SZU327685:SZU327692 TJQ327685:TJQ327692 TTM327685:TTM327692 UDI327685:UDI327692 UNE327685:UNE327692 UXA327685:UXA327692 VGW327685:VGW327692 VQS327685:VQS327692 WAO327685:WAO327692 WKK327685:WKK327692 WUG327685:WUG327692 HU393221:HU393228 RQ393221:RQ393228 ABM393221:ABM393228 ALI393221:ALI393228 AVE393221:AVE393228 BFA393221:BFA393228 BOW393221:BOW393228 BYS393221:BYS393228 CIO393221:CIO393228 CSK393221:CSK393228 DCG393221:DCG393228 DMC393221:DMC393228 DVY393221:DVY393228 EFU393221:EFU393228 EPQ393221:EPQ393228 EZM393221:EZM393228 FJI393221:FJI393228 FTE393221:FTE393228 GDA393221:GDA393228 GMW393221:GMW393228 GWS393221:GWS393228 HGO393221:HGO393228 HQK393221:HQK393228 IAG393221:IAG393228 IKC393221:IKC393228 ITY393221:ITY393228 JDU393221:JDU393228 JNQ393221:JNQ393228 JXM393221:JXM393228 KHI393221:KHI393228 KRE393221:KRE393228 LBA393221:LBA393228 LKW393221:LKW393228 LUS393221:LUS393228 MEO393221:MEO393228 MOK393221:MOK393228 MYG393221:MYG393228 NIC393221:NIC393228 NRY393221:NRY393228 OBU393221:OBU393228 OLQ393221:OLQ393228 OVM393221:OVM393228 PFI393221:PFI393228 PPE393221:PPE393228 PZA393221:PZA393228 QIW393221:QIW393228 QSS393221:QSS393228 RCO393221:RCO393228 RMK393221:RMK393228 RWG393221:RWG393228 SGC393221:SGC393228 SPY393221:SPY393228 SZU393221:SZU393228 TJQ393221:TJQ393228 TTM393221:TTM393228 UDI393221:UDI393228 UNE393221:UNE393228 UXA393221:UXA393228 VGW393221:VGW393228 VQS393221:VQS393228 WAO393221:WAO393228 WKK393221:WKK393228 WUG393221:WUG393228 HU458757:HU458764 RQ458757:RQ458764 ABM458757:ABM458764 ALI458757:ALI458764 AVE458757:AVE458764 BFA458757:BFA458764 BOW458757:BOW458764 BYS458757:BYS458764 CIO458757:CIO458764 CSK458757:CSK458764 DCG458757:DCG458764 DMC458757:DMC458764 DVY458757:DVY458764 EFU458757:EFU458764 EPQ458757:EPQ458764 EZM458757:EZM458764 FJI458757:FJI458764 FTE458757:FTE458764 GDA458757:GDA458764 GMW458757:GMW458764 GWS458757:GWS458764 HGO458757:HGO458764 HQK458757:HQK458764 IAG458757:IAG458764 IKC458757:IKC458764 ITY458757:ITY458764 JDU458757:JDU458764 JNQ458757:JNQ458764 JXM458757:JXM458764 KHI458757:KHI458764 KRE458757:KRE458764 LBA458757:LBA458764 LKW458757:LKW458764 LUS458757:LUS458764 MEO458757:MEO458764 MOK458757:MOK458764 MYG458757:MYG458764 NIC458757:NIC458764 NRY458757:NRY458764 OBU458757:OBU458764 OLQ458757:OLQ458764 OVM458757:OVM458764 PFI458757:PFI458764 PPE458757:PPE458764 PZA458757:PZA458764 QIW458757:QIW458764 QSS458757:QSS458764 RCO458757:RCO458764 RMK458757:RMK458764 RWG458757:RWG458764 SGC458757:SGC458764 SPY458757:SPY458764 SZU458757:SZU458764 TJQ458757:TJQ458764 TTM458757:TTM458764 UDI458757:UDI458764 UNE458757:UNE458764 UXA458757:UXA458764 VGW458757:VGW458764 VQS458757:VQS458764 WAO458757:WAO458764 WKK458757:WKK458764 WUG458757:WUG458764 HU524293:HU524300 RQ524293:RQ524300 ABM524293:ABM524300 ALI524293:ALI524300 AVE524293:AVE524300 BFA524293:BFA524300 BOW524293:BOW524300 BYS524293:BYS524300 CIO524293:CIO524300 CSK524293:CSK524300 DCG524293:DCG524300 DMC524293:DMC524300 DVY524293:DVY524300 EFU524293:EFU524300 EPQ524293:EPQ524300 EZM524293:EZM524300 FJI524293:FJI524300 FTE524293:FTE524300 GDA524293:GDA524300 GMW524293:GMW524300 GWS524293:GWS524300 HGO524293:HGO524300 HQK524293:HQK524300 IAG524293:IAG524300 IKC524293:IKC524300 ITY524293:ITY524300 JDU524293:JDU524300 JNQ524293:JNQ524300 JXM524293:JXM524300 KHI524293:KHI524300 KRE524293:KRE524300 LBA524293:LBA524300 LKW524293:LKW524300 LUS524293:LUS524300 MEO524293:MEO524300 MOK524293:MOK524300 MYG524293:MYG524300 NIC524293:NIC524300 NRY524293:NRY524300 OBU524293:OBU524300 OLQ524293:OLQ524300 OVM524293:OVM524300 PFI524293:PFI524300 PPE524293:PPE524300 PZA524293:PZA524300 QIW524293:QIW524300 QSS524293:QSS524300 RCO524293:RCO524300 RMK524293:RMK524300 RWG524293:RWG524300 SGC524293:SGC524300 SPY524293:SPY524300 SZU524293:SZU524300 TJQ524293:TJQ524300 TTM524293:TTM524300 UDI524293:UDI524300 UNE524293:UNE524300 UXA524293:UXA524300 VGW524293:VGW524300 VQS524293:VQS524300 WAO524293:WAO524300 WKK524293:WKK524300 WUG524293:WUG524300 HU589829:HU589836 RQ589829:RQ589836 ABM589829:ABM589836 ALI589829:ALI589836 AVE589829:AVE589836 BFA589829:BFA589836 BOW589829:BOW589836 BYS589829:BYS589836 CIO589829:CIO589836 CSK589829:CSK589836 DCG589829:DCG589836 DMC589829:DMC589836 DVY589829:DVY589836 EFU589829:EFU589836 EPQ589829:EPQ589836 EZM589829:EZM589836 FJI589829:FJI589836 FTE589829:FTE589836 GDA589829:GDA589836 GMW589829:GMW589836 GWS589829:GWS589836 HGO589829:HGO589836 HQK589829:HQK589836 IAG589829:IAG589836 IKC589829:IKC589836 ITY589829:ITY589836 JDU589829:JDU589836 JNQ589829:JNQ589836 JXM589829:JXM589836 KHI589829:KHI589836 KRE589829:KRE589836 LBA589829:LBA589836 LKW589829:LKW589836 LUS589829:LUS589836 MEO589829:MEO589836 MOK589829:MOK589836 MYG589829:MYG589836 NIC589829:NIC589836 NRY589829:NRY589836 OBU589829:OBU589836 OLQ589829:OLQ589836 OVM589829:OVM589836 PFI589829:PFI589836 PPE589829:PPE589836 PZA589829:PZA589836 QIW589829:QIW589836 QSS589829:QSS589836 RCO589829:RCO589836 RMK589829:RMK589836 RWG589829:RWG589836 SGC589829:SGC589836 SPY589829:SPY589836 SZU589829:SZU589836 TJQ589829:TJQ589836 TTM589829:TTM589836 UDI589829:UDI589836 UNE589829:UNE589836 UXA589829:UXA589836 VGW589829:VGW589836 VQS589829:VQS589836 WAO589829:WAO589836 WKK589829:WKK589836 WUG589829:WUG589836 HU655365:HU655372 RQ655365:RQ655372 ABM655365:ABM655372 ALI655365:ALI655372 AVE655365:AVE655372 BFA655365:BFA655372 BOW655365:BOW655372 BYS655365:BYS655372 CIO655365:CIO655372 CSK655365:CSK655372 DCG655365:DCG655372 DMC655365:DMC655372 DVY655365:DVY655372 EFU655365:EFU655372 EPQ655365:EPQ655372 EZM655365:EZM655372 FJI655365:FJI655372 FTE655365:FTE655372 GDA655365:GDA655372 GMW655365:GMW655372 GWS655365:GWS655372 HGO655365:HGO655372 HQK655365:HQK655372 IAG655365:IAG655372 IKC655365:IKC655372 ITY655365:ITY655372 JDU655365:JDU655372 JNQ655365:JNQ655372 JXM655365:JXM655372 KHI655365:KHI655372 KRE655365:KRE655372 LBA655365:LBA655372 LKW655365:LKW655372 LUS655365:LUS655372 MEO655365:MEO655372 MOK655365:MOK655372 MYG655365:MYG655372 NIC655365:NIC655372 NRY655365:NRY655372 OBU655365:OBU655372 OLQ655365:OLQ655372 OVM655365:OVM655372 PFI655365:PFI655372 PPE655365:PPE655372 PZA655365:PZA655372 QIW655365:QIW655372 QSS655365:QSS655372 RCO655365:RCO655372 RMK655365:RMK655372 RWG655365:RWG655372 SGC655365:SGC655372 SPY655365:SPY655372 SZU655365:SZU655372 TJQ655365:TJQ655372 TTM655365:TTM655372 UDI655365:UDI655372 UNE655365:UNE655372 UXA655365:UXA655372 VGW655365:VGW655372 VQS655365:VQS655372 WAO655365:WAO655372 WKK655365:WKK655372 WUG655365:WUG655372 HU720901:HU720908 RQ720901:RQ720908 ABM720901:ABM720908 ALI720901:ALI720908 AVE720901:AVE720908 BFA720901:BFA720908 BOW720901:BOW720908 BYS720901:BYS720908 CIO720901:CIO720908 CSK720901:CSK720908 DCG720901:DCG720908 DMC720901:DMC720908 DVY720901:DVY720908 EFU720901:EFU720908 EPQ720901:EPQ720908 EZM720901:EZM720908 FJI720901:FJI720908 FTE720901:FTE720908 GDA720901:GDA720908 GMW720901:GMW720908 GWS720901:GWS720908 HGO720901:HGO720908 HQK720901:HQK720908 IAG720901:IAG720908 IKC720901:IKC720908 ITY720901:ITY720908 JDU720901:JDU720908 JNQ720901:JNQ720908 JXM720901:JXM720908 KHI720901:KHI720908 KRE720901:KRE720908 LBA720901:LBA720908 LKW720901:LKW720908 LUS720901:LUS720908 MEO720901:MEO720908 MOK720901:MOK720908 MYG720901:MYG720908 NIC720901:NIC720908 NRY720901:NRY720908 OBU720901:OBU720908 OLQ720901:OLQ720908 OVM720901:OVM720908 PFI720901:PFI720908 PPE720901:PPE720908 PZA720901:PZA720908 QIW720901:QIW720908 QSS720901:QSS720908 RCO720901:RCO720908 RMK720901:RMK720908 RWG720901:RWG720908 SGC720901:SGC720908 SPY720901:SPY720908 SZU720901:SZU720908 TJQ720901:TJQ720908 TTM720901:TTM720908 UDI720901:UDI720908 UNE720901:UNE720908 UXA720901:UXA720908 VGW720901:VGW720908 VQS720901:VQS720908 WAO720901:WAO720908 WKK720901:WKK720908 WUG720901:WUG720908 HU786437:HU786444 RQ786437:RQ786444 ABM786437:ABM786444 ALI786437:ALI786444 AVE786437:AVE786444 BFA786437:BFA786444 BOW786437:BOW786444 BYS786437:BYS786444 CIO786437:CIO786444 CSK786437:CSK786444 DCG786437:DCG786444 DMC786437:DMC786444 DVY786437:DVY786444 EFU786437:EFU786444 EPQ786437:EPQ786444 EZM786437:EZM786444 FJI786437:FJI786444 FTE786437:FTE786444 GDA786437:GDA786444 GMW786437:GMW786444 GWS786437:GWS786444 HGO786437:HGO786444 HQK786437:HQK786444 IAG786437:IAG786444 IKC786437:IKC786444 ITY786437:ITY786444 JDU786437:JDU786444 JNQ786437:JNQ786444 JXM786437:JXM786444 KHI786437:KHI786444 KRE786437:KRE786444 LBA786437:LBA786444 LKW786437:LKW786444 LUS786437:LUS786444 MEO786437:MEO786444 MOK786437:MOK786444 MYG786437:MYG786444 NIC786437:NIC786444 NRY786437:NRY786444 OBU786437:OBU786444 OLQ786437:OLQ786444 OVM786437:OVM786444 PFI786437:PFI786444 PPE786437:PPE786444 PZA786437:PZA786444 QIW786437:QIW786444 QSS786437:QSS786444 RCO786437:RCO786444 RMK786437:RMK786444 RWG786437:RWG786444 SGC786437:SGC786444 SPY786437:SPY786444 SZU786437:SZU786444 TJQ786437:TJQ786444 TTM786437:TTM786444 UDI786437:UDI786444 UNE786437:UNE786444 UXA786437:UXA786444 VGW786437:VGW786444 VQS786437:VQS786444 WAO786437:WAO786444 WKK786437:WKK786444 WUG786437:WUG786444 HU851973:HU851980 RQ851973:RQ851980 ABM851973:ABM851980 ALI851973:ALI851980 AVE851973:AVE851980 BFA851973:BFA851980 BOW851973:BOW851980 BYS851973:BYS851980 CIO851973:CIO851980 CSK851973:CSK851980 DCG851973:DCG851980 DMC851973:DMC851980 DVY851973:DVY851980 EFU851973:EFU851980 EPQ851973:EPQ851980 EZM851973:EZM851980 FJI851973:FJI851980 FTE851973:FTE851980 GDA851973:GDA851980 GMW851973:GMW851980 GWS851973:GWS851980 HGO851973:HGO851980 HQK851973:HQK851980 IAG851973:IAG851980 IKC851973:IKC851980 ITY851973:ITY851980 JDU851973:JDU851980 JNQ851973:JNQ851980 JXM851973:JXM851980 KHI851973:KHI851980 KRE851973:KRE851980 LBA851973:LBA851980 LKW851973:LKW851980 LUS851973:LUS851980 MEO851973:MEO851980 MOK851973:MOK851980 MYG851973:MYG851980 NIC851973:NIC851980 NRY851973:NRY851980 OBU851973:OBU851980 OLQ851973:OLQ851980 OVM851973:OVM851980 PFI851973:PFI851980 PPE851973:PPE851980 PZA851973:PZA851980 QIW851973:QIW851980 QSS851973:QSS851980 RCO851973:RCO851980 RMK851973:RMK851980 RWG851973:RWG851980 SGC851973:SGC851980 SPY851973:SPY851980 SZU851973:SZU851980 TJQ851973:TJQ851980 TTM851973:TTM851980 UDI851973:UDI851980 UNE851973:UNE851980 UXA851973:UXA851980 VGW851973:VGW851980 VQS851973:VQS851980 WAO851973:WAO851980 WKK851973:WKK851980 WUG851973:WUG851980 HU917509:HU917516 RQ917509:RQ917516 ABM917509:ABM917516 ALI917509:ALI917516 AVE917509:AVE917516 BFA917509:BFA917516 BOW917509:BOW917516 BYS917509:BYS917516 CIO917509:CIO917516 CSK917509:CSK917516 DCG917509:DCG917516 DMC917509:DMC917516 DVY917509:DVY917516 EFU917509:EFU917516 EPQ917509:EPQ917516 EZM917509:EZM917516 FJI917509:FJI917516 FTE917509:FTE917516 GDA917509:GDA917516 GMW917509:GMW917516 GWS917509:GWS917516 HGO917509:HGO917516 HQK917509:HQK917516 IAG917509:IAG917516 IKC917509:IKC917516 ITY917509:ITY917516 JDU917509:JDU917516 JNQ917509:JNQ917516 JXM917509:JXM917516 KHI917509:KHI917516 KRE917509:KRE917516 LBA917509:LBA917516 LKW917509:LKW917516 LUS917509:LUS917516 MEO917509:MEO917516 MOK917509:MOK917516 MYG917509:MYG917516 NIC917509:NIC917516 NRY917509:NRY917516 OBU917509:OBU917516 OLQ917509:OLQ917516 OVM917509:OVM917516 PFI917509:PFI917516 PPE917509:PPE917516 PZA917509:PZA917516 QIW917509:QIW917516 QSS917509:QSS917516 RCO917509:RCO917516 RMK917509:RMK917516 RWG917509:RWG917516 SGC917509:SGC917516 SPY917509:SPY917516 SZU917509:SZU917516 TJQ917509:TJQ917516 TTM917509:TTM917516 UDI917509:UDI917516 UNE917509:UNE917516 UXA917509:UXA917516 VGW917509:VGW917516 VQS917509:VQS917516 WAO917509:WAO917516 WKK917509:WKK917516 WUG917509:WUG917516 HU983045:HU983052 RQ983045:RQ983052 ABM983045:ABM983052 ALI983045:ALI983052 AVE983045:AVE983052 BFA983045:BFA983052 BOW983045:BOW983052 BYS983045:BYS983052 CIO983045:CIO983052 CSK983045:CSK983052 DCG983045:DCG983052 DMC983045:DMC983052 DVY983045:DVY983052 EFU983045:EFU983052 EPQ983045:EPQ983052 EZM983045:EZM983052 FJI983045:FJI983052 FTE983045:FTE983052 GDA983045:GDA983052 GMW983045:GMW983052 GWS983045:GWS983052 HGO983045:HGO983052 HQK983045:HQK983052 IAG983045:IAG983052 IKC983045:IKC983052 ITY983045:ITY983052 JDU983045:JDU983052 JNQ983045:JNQ983052 JXM983045:JXM983052 KHI983045:KHI983052 KRE983045:KRE983052 LBA983045:LBA983052 LKW983045:LKW983052 LUS983045:LUS983052 MEO983045:MEO983052 MOK983045:MOK983052 MYG983045:MYG983052 NIC983045:NIC983052 NRY983045:NRY983052 OBU983045:OBU983052 OLQ983045:OLQ983052 OVM983045:OVM983052 PFI983045:PFI983052 PPE983045:PPE983052 PZA983045:PZA983052 QIW983045:QIW983052 QSS983045:QSS983052 RCO983045:RCO983052 RMK983045:RMK983052 RWG983045:RWG983052 SGC983045:SGC983052 SPY983045:SPY983052 SZU983045:SZU983052 TJQ983045:TJQ983052 TTM983045:TTM983052 UDI983045:UDI983052 UNE983045:UNE983052 UXA983045:UXA983052 VGW983045:VGW983052 VQS983045:VQS983052 WAO983045:WAO983052 WKK983045:WKK983052 WUG983045:WUG983052 B65525:B65540 HW65525:HW65540 RS65525:RS65540 ABO65525:ABO65540 ALK65525:ALK65540 AVG65525:AVG65540 BFC65525:BFC65540 BOY65525:BOY65540 BYU65525:BYU65540 CIQ65525:CIQ65540 CSM65525:CSM65540 DCI65525:DCI65540 DME65525:DME65540 DWA65525:DWA65540 EFW65525:EFW65540 EPS65525:EPS65540 EZO65525:EZO65540 FJK65525:FJK65540 FTG65525:FTG65540 GDC65525:GDC65540 GMY65525:GMY65540 GWU65525:GWU65540 HGQ65525:HGQ65540 HQM65525:HQM65540 IAI65525:IAI65540 IKE65525:IKE65540 IUA65525:IUA65540 JDW65525:JDW65540 JNS65525:JNS65540 JXO65525:JXO65540 KHK65525:KHK65540 KRG65525:KRG65540 LBC65525:LBC65540 LKY65525:LKY65540 LUU65525:LUU65540 MEQ65525:MEQ65540 MOM65525:MOM65540 MYI65525:MYI65540 NIE65525:NIE65540 NSA65525:NSA65540 OBW65525:OBW65540 OLS65525:OLS65540 OVO65525:OVO65540 PFK65525:PFK65540 PPG65525:PPG65540 PZC65525:PZC65540 QIY65525:QIY65540 QSU65525:QSU65540 RCQ65525:RCQ65540 RMM65525:RMM65540 RWI65525:RWI65540 SGE65525:SGE65540 SQA65525:SQA65540 SZW65525:SZW65540 TJS65525:TJS65540 TTO65525:TTO65540 UDK65525:UDK65540 UNG65525:UNG65540 UXC65525:UXC65540 VGY65525:VGY65540 VQU65525:VQU65540 WAQ65525:WAQ65540 WKM65525:WKM65540 WUI65525:WUI65540 B131061:B131076 HW131061:HW131076 RS131061:RS131076 ABO131061:ABO131076 ALK131061:ALK131076 AVG131061:AVG131076 BFC131061:BFC131076 BOY131061:BOY131076 BYU131061:BYU131076 CIQ131061:CIQ131076 CSM131061:CSM131076 DCI131061:DCI131076 DME131061:DME131076 DWA131061:DWA131076 EFW131061:EFW131076 EPS131061:EPS131076 EZO131061:EZO131076 FJK131061:FJK131076 FTG131061:FTG131076 GDC131061:GDC131076 GMY131061:GMY131076 GWU131061:GWU131076 HGQ131061:HGQ131076 HQM131061:HQM131076 IAI131061:IAI131076 IKE131061:IKE131076 IUA131061:IUA131076 JDW131061:JDW131076 JNS131061:JNS131076 JXO131061:JXO131076 KHK131061:KHK131076 KRG131061:KRG131076 LBC131061:LBC131076 LKY131061:LKY131076 LUU131061:LUU131076 MEQ131061:MEQ131076 MOM131061:MOM131076 MYI131061:MYI131076 NIE131061:NIE131076 NSA131061:NSA131076 OBW131061:OBW131076 OLS131061:OLS131076 OVO131061:OVO131076 PFK131061:PFK131076 PPG131061:PPG131076 PZC131061:PZC131076 QIY131061:QIY131076 QSU131061:QSU131076 RCQ131061:RCQ131076 RMM131061:RMM131076 RWI131061:RWI131076 SGE131061:SGE131076 SQA131061:SQA131076 SZW131061:SZW131076 TJS131061:TJS131076 TTO131061:TTO131076 UDK131061:UDK131076 UNG131061:UNG131076 UXC131061:UXC131076 VGY131061:VGY131076 VQU131061:VQU131076 WAQ131061:WAQ131076 WKM131061:WKM131076 WUI131061:WUI131076 B196597:B196612 HW196597:HW196612 RS196597:RS196612 ABO196597:ABO196612 ALK196597:ALK196612 AVG196597:AVG196612 BFC196597:BFC196612 BOY196597:BOY196612 BYU196597:BYU196612 CIQ196597:CIQ196612 CSM196597:CSM196612 DCI196597:DCI196612 DME196597:DME196612 DWA196597:DWA196612 EFW196597:EFW196612 EPS196597:EPS196612 EZO196597:EZO196612 FJK196597:FJK196612 FTG196597:FTG196612 GDC196597:GDC196612 GMY196597:GMY196612 GWU196597:GWU196612 HGQ196597:HGQ196612 HQM196597:HQM196612 IAI196597:IAI196612 IKE196597:IKE196612 IUA196597:IUA196612 JDW196597:JDW196612 JNS196597:JNS196612 JXO196597:JXO196612 KHK196597:KHK196612 KRG196597:KRG196612 LBC196597:LBC196612 LKY196597:LKY196612 LUU196597:LUU196612 MEQ196597:MEQ196612 MOM196597:MOM196612 MYI196597:MYI196612 NIE196597:NIE196612 NSA196597:NSA196612 OBW196597:OBW196612 OLS196597:OLS196612 OVO196597:OVO196612 PFK196597:PFK196612 PPG196597:PPG196612 PZC196597:PZC196612 QIY196597:QIY196612 QSU196597:QSU196612 RCQ196597:RCQ196612 RMM196597:RMM196612 RWI196597:RWI196612 SGE196597:SGE196612 SQA196597:SQA196612 SZW196597:SZW196612 TJS196597:TJS196612 TTO196597:TTO196612 UDK196597:UDK196612 UNG196597:UNG196612 UXC196597:UXC196612 VGY196597:VGY196612 VQU196597:VQU196612 WAQ196597:WAQ196612 WKM196597:WKM196612 WUI196597:WUI196612 B262133:B262148 HW262133:HW262148 RS262133:RS262148 ABO262133:ABO262148 ALK262133:ALK262148 AVG262133:AVG262148 BFC262133:BFC262148 BOY262133:BOY262148 BYU262133:BYU262148 CIQ262133:CIQ262148 CSM262133:CSM262148 DCI262133:DCI262148 DME262133:DME262148 DWA262133:DWA262148 EFW262133:EFW262148 EPS262133:EPS262148 EZO262133:EZO262148 FJK262133:FJK262148 FTG262133:FTG262148 GDC262133:GDC262148 GMY262133:GMY262148 GWU262133:GWU262148 HGQ262133:HGQ262148 HQM262133:HQM262148 IAI262133:IAI262148 IKE262133:IKE262148 IUA262133:IUA262148 JDW262133:JDW262148 JNS262133:JNS262148 JXO262133:JXO262148 KHK262133:KHK262148 KRG262133:KRG262148 LBC262133:LBC262148 LKY262133:LKY262148 LUU262133:LUU262148 MEQ262133:MEQ262148 MOM262133:MOM262148 MYI262133:MYI262148 NIE262133:NIE262148 NSA262133:NSA262148 OBW262133:OBW262148 OLS262133:OLS262148 OVO262133:OVO262148 PFK262133:PFK262148 PPG262133:PPG262148 PZC262133:PZC262148 QIY262133:QIY262148 QSU262133:QSU262148 RCQ262133:RCQ262148 RMM262133:RMM262148 RWI262133:RWI262148 SGE262133:SGE262148 SQA262133:SQA262148 SZW262133:SZW262148 TJS262133:TJS262148 TTO262133:TTO262148 UDK262133:UDK262148 UNG262133:UNG262148 UXC262133:UXC262148 VGY262133:VGY262148 VQU262133:VQU262148 WAQ262133:WAQ262148 WKM262133:WKM262148 WUI262133:WUI262148 B327669:B327684 HW327669:HW327684 RS327669:RS327684 ABO327669:ABO327684 ALK327669:ALK327684 AVG327669:AVG327684 BFC327669:BFC327684 BOY327669:BOY327684 BYU327669:BYU327684 CIQ327669:CIQ327684 CSM327669:CSM327684 DCI327669:DCI327684 DME327669:DME327684 DWA327669:DWA327684 EFW327669:EFW327684 EPS327669:EPS327684 EZO327669:EZO327684 FJK327669:FJK327684 FTG327669:FTG327684 GDC327669:GDC327684 GMY327669:GMY327684 GWU327669:GWU327684 HGQ327669:HGQ327684 HQM327669:HQM327684 IAI327669:IAI327684 IKE327669:IKE327684 IUA327669:IUA327684 JDW327669:JDW327684 JNS327669:JNS327684 JXO327669:JXO327684 KHK327669:KHK327684 KRG327669:KRG327684 LBC327669:LBC327684 LKY327669:LKY327684 LUU327669:LUU327684 MEQ327669:MEQ327684 MOM327669:MOM327684 MYI327669:MYI327684 NIE327669:NIE327684 NSA327669:NSA327684 OBW327669:OBW327684 OLS327669:OLS327684 OVO327669:OVO327684 PFK327669:PFK327684 PPG327669:PPG327684 PZC327669:PZC327684 QIY327669:QIY327684 QSU327669:QSU327684 RCQ327669:RCQ327684 RMM327669:RMM327684 RWI327669:RWI327684 SGE327669:SGE327684 SQA327669:SQA327684 SZW327669:SZW327684 TJS327669:TJS327684 TTO327669:TTO327684 UDK327669:UDK327684 UNG327669:UNG327684 UXC327669:UXC327684 VGY327669:VGY327684 VQU327669:VQU327684 WAQ327669:WAQ327684 WKM327669:WKM327684 WUI327669:WUI327684 B393205:B393220 HW393205:HW393220 RS393205:RS393220 ABO393205:ABO393220 ALK393205:ALK393220 AVG393205:AVG393220 BFC393205:BFC393220 BOY393205:BOY393220 BYU393205:BYU393220 CIQ393205:CIQ393220 CSM393205:CSM393220 DCI393205:DCI393220 DME393205:DME393220 DWA393205:DWA393220 EFW393205:EFW393220 EPS393205:EPS393220 EZO393205:EZO393220 FJK393205:FJK393220 FTG393205:FTG393220 GDC393205:GDC393220 GMY393205:GMY393220 GWU393205:GWU393220 HGQ393205:HGQ393220 HQM393205:HQM393220 IAI393205:IAI393220 IKE393205:IKE393220 IUA393205:IUA393220 JDW393205:JDW393220 JNS393205:JNS393220 JXO393205:JXO393220 KHK393205:KHK393220 KRG393205:KRG393220 LBC393205:LBC393220 LKY393205:LKY393220 LUU393205:LUU393220 MEQ393205:MEQ393220 MOM393205:MOM393220 MYI393205:MYI393220 NIE393205:NIE393220 NSA393205:NSA393220 OBW393205:OBW393220 OLS393205:OLS393220 OVO393205:OVO393220 PFK393205:PFK393220 PPG393205:PPG393220 PZC393205:PZC393220 QIY393205:QIY393220 QSU393205:QSU393220 RCQ393205:RCQ393220 RMM393205:RMM393220 RWI393205:RWI393220 SGE393205:SGE393220 SQA393205:SQA393220 SZW393205:SZW393220 TJS393205:TJS393220 TTO393205:TTO393220 UDK393205:UDK393220 UNG393205:UNG393220 UXC393205:UXC393220 VGY393205:VGY393220 VQU393205:VQU393220 WAQ393205:WAQ393220 WKM393205:WKM393220 WUI393205:WUI393220 B458741:B458756 HW458741:HW458756 RS458741:RS458756 ABO458741:ABO458756 ALK458741:ALK458756 AVG458741:AVG458756 BFC458741:BFC458756 BOY458741:BOY458756 BYU458741:BYU458756 CIQ458741:CIQ458756 CSM458741:CSM458756 DCI458741:DCI458756 DME458741:DME458756 DWA458741:DWA458756 EFW458741:EFW458756 EPS458741:EPS458756 EZO458741:EZO458756 FJK458741:FJK458756 FTG458741:FTG458756 GDC458741:GDC458756 GMY458741:GMY458756 GWU458741:GWU458756 HGQ458741:HGQ458756 HQM458741:HQM458756 IAI458741:IAI458756 IKE458741:IKE458756 IUA458741:IUA458756 JDW458741:JDW458756 JNS458741:JNS458756 JXO458741:JXO458756 KHK458741:KHK458756 KRG458741:KRG458756 LBC458741:LBC458756 LKY458741:LKY458756 LUU458741:LUU458756 MEQ458741:MEQ458756 MOM458741:MOM458756 MYI458741:MYI458756 NIE458741:NIE458756 NSA458741:NSA458756 OBW458741:OBW458756 OLS458741:OLS458756 OVO458741:OVO458756 PFK458741:PFK458756 PPG458741:PPG458756 PZC458741:PZC458756 QIY458741:QIY458756 QSU458741:QSU458756 RCQ458741:RCQ458756 RMM458741:RMM458756 RWI458741:RWI458756 SGE458741:SGE458756 SQA458741:SQA458756 SZW458741:SZW458756 TJS458741:TJS458756 TTO458741:TTO458756 UDK458741:UDK458756 UNG458741:UNG458756 UXC458741:UXC458756 VGY458741:VGY458756 VQU458741:VQU458756 WAQ458741:WAQ458756 WKM458741:WKM458756 WUI458741:WUI458756 B524277:B524292 HW524277:HW524292 RS524277:RS524292 ABO524277:ABO524292 ALK524277:ALK524292 AVG524277:AVG524292 BFC524277:BFC524292 BOY524277:BOY524292 BYU524277:BYU524292 CIQ524277:CIQ524292 CSM524277:CSM524292 DCI524277:DCI524292 DME524277:DME524292 DWA524277:DWA524292 EFW524277:EFW524292 EPS524277:EPS524292 EZO524277:EZO524292 FJK524277:FJK524292 FTG524277:FTG524292 GDC524277:GDC524292 GMY524277:GMY524292 GWU524277:GWU524292 HGQ524277:HGQ524292 HQM524277:HQM524292 IAI524277:IAI524292 IKE524277:IKE524292 IUA524277:IUA524292 JDW524277:JDW524292 JNS524277:JNS524292 JXO524277:JXO524292 KHK524277:KHK524292 KRG524277:KRG524292 LBC524277:LBC524292 LKY524277:LKY524292 LUU524277:LUU524292 MEQ524277:MEQ524292 MOM524277:MOM524292 MYI524277:MYI524292 NIE524277:NIE524292 NSA524277:NSA524292 OBW524277:OBW524292 OLS524277:OLS524292 OVO524277:OVO524292 PFK524277:PFK524292 PPG524277:PPG524292 PZC524277:PZC524292 QIY524277:QIY524292 QSU524277:QSU524292 RCQ524277:RCQ524292 RMM524277:RMM524292 RWI524277:RWI524292 SGE524277:SGE524292 SQA524277:SQA524292 SZW524277:SZW524292 TJS524277:TJS524292 TTO524277:TTO524292 UDK524277:UDK524292 UNG524277:UNG524292 UXC524277:UXC524292 VGY524277:VGY524292 VQU524277:VQU524292 WAQ524277:WAQ524292 WKM524277:WKM524292 WUI524277:WUI524292 B589813:B589828 HW589813:HW589828 RS589813:RS589828 ABO589813:ABO589828 ALK589813:ALK589828 AVG589813:AVG589828 BFC589813:BFC589828 BOY589813:BOY589828 BYU589813:BYU589828 CIQ589813:CIQ589828 CSM589813:CSM589828 DCI589813:DCI589828 DME589813:DME589828 DWA589813:DWA589828 EFW589813:EFW589828 EPS589813:EPS589828 EZO589813:EZO589828 FJK589813:FJK589828 FTG589813:FTG589828 GDC589813:GDC589828 GMY589813:GMY589828 GWU589813:GWU589828 HGQ589813:HGQ589828 HQM589813:HQM589828 IAI589813:IAI589828 IKE589813:IKE589828 IUA589813:IUA589828 JDW589813:JDW589828 JNS589813:JNS589828 JXO589813:JXO589828 KHK589813:KHK589828 KRG589813:KRG589828 LBC589813:LBC589828 LKY589813:LKY589828 LUU589813:LUU589828 MEQ589813:MEQ589828 MOM589813:MOM589828 MYI589813:MYI589828 NIE589813:NIE589828 NSA589813:NSA589828 OBW589813:OBW589828 OLS589813:OLS589828 OVO589813:OVO589828 PFK589813:PFK589828 PPG589813:PPG589828 PZC589813:PZC589828 QIY589813:QIY589828 QSU589813:QSU589828 RCQ589813:RCQ589828 RMM589813:RMM589828 RWI589813:RWI589828 SGE589813:SGE589828 SQA589813:SQA589828 SZW589813:SZW589828 TJS589813:TJS589828 TTO589813:TTO589828 UDK589813:UDK589828 UNG589813:UNG589828 UXC589813:UXC589828 VGY589813:VGY589828 VQU589813:VQU589828 WAQ589813:WAQ589828 WKM589813:WKM589828 WUI589813:WUI589828 B655349:B655364 HW655349:HW655364 RS655349:RS655364 ABO655349:ABO655364 ALK655349:ALK655364 AVG655349:AVG655364 BFC655349:BFC655364 BOY655349:BOY655364 BYU655349:BYU655364 CIQ655349:CIQ655364 CSM655349:CSM655364 DCI655349:DCI655364 DME655349:DME655364 DWA655349:DWA655364 EFW655349:EFW655364 EPS655349:EPS655364 EZO655349:EZO655364 FJK655349:FJK655364 FTG655349:FTG655364 GDC655349:GDC655364 GMY655349:GMY655364 GWU655349:GWU655364 HGQ655349:HGQ655364 HQM655349:HQM655364 IAI655349:IAI655364 IKE655349:IKE655364 IUA655349:IUA655364 JDW655349:JDW655364 JNS655349:JNS655364 JXO655349:JXO655364 KHK655349:KHK655364 KRG655349:KRG655364 LBC655349:LBC655364 LKY655349:LKY655364 LUU655349:LUU655364 MEQ655349:MEQ655364 MOM655349:MOM655364 MYI655349:MYI655364 NIE655349:NIE655364 NSA655349:NSA655364 OBW655349:OBW655364 OLS655349:OLS655364 OVO655349:OVO655364 PFK655349:PFK655364 PPG655349:PPG655364 PZC655349:PZC655364 QIY655349:QIY655364 QSU655349:QSU655364 RCQ655349:RCQ655364 RMM655349:RMM655364 RWI655349:RWI655364 SGE655349:SGE655364 SQA655349:SQA655364 SZW655349:SZW655364 TJS655349:TJS655364 TTO655349:TTO655364 UDK655349:UDK655364 UNG655349:UNG655364 UXC655349:UXC655364 VGY655349:VGY655364 VQU655349:VQU655364 WAQ655349:WAQ655364 WKM655349:WKM655364 WUI655349:WUI655364 B720885:B720900 HW720885:HW720900 RS720885:RS720900 ABO720885:ABO720900 ALK720885:ALK720900 AVG720885:AVG720900 BFC720885:BFC720900 BOY720885:BOY720900 BYU720885:BYU720900 CIQ720885:CIQ720900 CSM720885:CSM720900 DCI720885:DCI720900 DME720885:DME720900 DWA720885:DWA720900 EFW720885:EFW720900 EPS720885:EPS720900 EZO720885:EZO720900 FJK720885:FJK720900 FTG720885:FTG720900 GDC720885:GDC720900 GMY720885:GMY720900 GWU720885:GWU720900 HGQ720885:HGQ720900 HQM720885:HQM720900 IAI720885:IAI720900 IKE720885:IKE720900 IUA720885:IUA720900 JDW720885:JDW720900 JNS720885:JNS720900 JXO720885:JXO720900 KHK720885:KHK720900 KRG720885:KRG720900 LBC720885:LBC720900 LKY720885:LKY720900 LUU720885:LUU720900 MEQ720885:MEQ720900 MOM720885:MOM720900 MYI720885:MYI720900 NIE720885:NIE720900 NSA720885:NSA720900 OBW720885:OBW720900 OLS720885:OLS720900 OVO720885:OVO720900 PFK720885:PFK720900 PPG720885:PPG720900 PZC720885:PZC720900 QIY720885:QIY720900 QSU720885:QSU720900 RCQ720885:RCQ720900 RMM720885:RMM720900 RWI720885:RWI720900 SGE720885:SGE720900 SQA720885:SQA720900 SZW720885:SZW720900 TJS720885:TJS720900 TTO720885:TTO720900 UDK720885:UDK720900 UNG720885:UNG720900 UXC720885:UXC720900 VGY720885:VGY720900 VQU720885:VQU720900 WAQ720885:WAQ720900 WKM720885:WKM720900 WUI720885:WUI720900 B786421:B786436 HW786421:HW786436 RS786421:RS786436 ABO786421:ABO786436 ALK786421:ALK786436 AVG786421:AVG786436 BFC786421:BFC786436 BOY786421:BOY786436 BYU786421:BYU786436 CIQ786421:CIQ786436 CSM786421:CSM786436 DCI786421:DCI786436 DME786421:DME786436 DWA786421:DWA786436 EFW786421:EFW786436 EPS786421:EPS786436 EZO786421:EZO786436 FJK786421:FJK786436 FTG786421:FTG786436 GDC786421:GDC786436 GMY786421:GMY786436 GWU786421:GWU786436 HGQ786421:HGQ786436 HQM786421:HQM786436 IAI786421:IAI786436 IKE786421:IKE786436 IUA786421:IUA786436 JDW786421:JDW786436 JNS786421:JNS786436 JXO786421:JXO786436 KHK786421:KHK786436 KRG786421:KRG786436 LBC786421:LBC786436 LKY786421:LKY786436 LUU786421:LUU786436 MEQ786421:MEQ786436 MOM786421:MOM786436 MYI786421:MYI786436 NIE786421:NIE786436 NSA786421:NSA786436 OBW786421:OBW786436 OLS786421:OLS786436 OVO786421:OVO786436 PFK786421:PFK786436 PPG786421:PPG786436 PZC786421:PZC786436 QIY786421:QIY786436 QSU786421:QSU786436 RCQ786421:RCQ786436 RMM786421:RMM786436 RWI786421:RWI786436 SGE786421:SGE786436 SQA786421:SQA786436 SZW786421:SZW786436 TJS786421:TJS786436 TTO786421:TTO786436 UDK786421:UDK786436 UNG786421:UNG786436 UXC786421:UXC786436 VGY786421:VGY786436 VQU786421:VQU786436 WAQ786421:WAQ786436 WKM786421:WKM786436 WUI786421:WUI786436 B851957:B851972 HW851957:HW851972 RS851957:RS851972 ABO851957:ABO851972 ALK851957:ALK851972 AVG851957:AVG851972 BFC851957:BFC851972 BOY851957:BOY851972 BYU851957:BYU851972 CIQ851957:CIQ851972 CSM851957:CSM851972 DCI851957:DCI851972 DME851957:DME851972 DWA851957:DWA851972 EFW851957:EFW851972 EPS851957:EPS851972 EZO851957:EZO851972 FJK851957:FJK851972 FTG851957:FTG851972 GDC851957:GDC851972 GMY851957:GMY851972 GWU851957:GWU851972 HGQ851957:HGQ851972 HQM851957:HQM851972 IAI851957:IAI851972 IKE851957:IKE851972 IUA851957:IUA851972 JDW851957:JDW851972 JNS851957:JNS851972 JXO851957:JXO851972 KHK851957:KHK851972 KRG851957:KRG851972 LBC851957:LBC851972 LKY851957:LKY851972 LUU851957:LUU851972 MEQ851957:MEQ851972 MOM851957:MOM851972 MYI851957:MYI851972 NIE851957:NIE851972 NSA851957:NSA851972 OBW851957:OBW851972 OLS851957:OLS851972 OVO851957:OVO851972 PFK851957:PFK851972 PPG851957:PPG851972 PZC851957:PZC851972 QIY851957:QIY851972 QSU851957:QSU851972 RCQ851957:RCQ851972 RMM851957:RMM851972 RWI851957:RWI851972 SGE851957:SGE851972 SQA851957:SQA851972 SZW851957:SZW851972 TJS851957:TJS851972 TTO851957:TTO851972 UDK851957:UDK851972 UNG851957:UNG851972 UXC851957:UXC851972 VGY851957:VGY851972 VQU851957:VQU851972 WAQ851957:WAQ851972 WKM851957:WKM851972 WUI851957:WUI851972 B917493:B917508 HW917493:HW917508 RS917493:RS917508 ABO917493:ABO917508 ALK917493:ALK917508 AVG917493:AVG917508 BFC917493:BFC917508 BOY917493:BOY917508 BYU917493:BYU917508 CIQ917493:CIQ917508 CSM917493:CSM917508 DCI917493:DCI917508 DME917493:DME917508 DWA917493:DWA917508 EFW917493:EFW917508 EPS917493:EPS917508 EZO917493:EZO917508 FJK917493:FJK917508 FTG917493:FTG917508 GDC917493:GDC917508 GMY917493:GMY917508 GWU917493:GWU917508 HGQ917493:HGQ917508 HQM917493:HQM917508 IAI917493:IAI917508 IKE917493:IKE917508 IUA917493:IUA917508 JDW917493:JDW917508 JNS917493:JNS917508 JXO917493:JXO917508 KHK917493:KHK917508 KRG917493:KRG917508 LBC917493:LBC917508 LKY917493:LKY917508 LUU917493:LUU917508 MEQ917493:MEQ917508 MOM917493:MOM917508 MYI917493:MYI917508 NIE917493:NIE917508 NSA917493:NSA917508 OBW917493:OBW917508 OLS917493:OLS917508 OVO917493:OVO917508 PFK917493:PFK917508 PPG917493:PPG917508 PZC917493:PZC917508 QIY917493:QIY917508 QSU917493:QSU917508 RCQ917493:RCQ917508 RMM917493:RMM917508 RWI917493:RWI917508 SGE917493:SGE917508 SQA917493:SQA917508 SZW917493:SZW917508 TJS917493:TJS917508 TTO917493:TTO917508 UDK917493:UDK917508 UNG917493:UNG917508 UXC917493:UXC917508 VGY917493:VGY917508 VQU917493:VQU917508 WAQ917493:WAQ917508 WKM917493:WKM917508 WUI917493:WUI917508 B983029:B983044 HW983029:HW983044 RS983029:RS983044 ABO983029:ABO983044 ALK983029:ALK983044 AVG983029:AVG983044 BFC983029:BFC983044 BOY983029:BOY983044 BYU983029:BYU983044 CIQ983029:CIQ983044 CSM983029:CSM983044 DCI983029:DCI983044 DME983029:DME983044 DWA983029:DWA983044 EFW983029:EFW983044 EPS983029:EPS983044 EZO983029:EZO983044 FJK983029:FJK983044 FTG983029:FTG983044 GDC983029:GDC983044 GMY983029:GMY983044 GWU983029:GWU983044 HGQ983029:HGQ983044 HQM983029:HQM983044 IAI983029:IAI983044 IKE983029:IKE983044 IUA983029:IUA983044 JDW983029:JDW983044 JNS983029:JNS983044 JXO983029:JXO983044 KHK983029:KHK983044 KRG983029:KRG983044 LBC983029:LBC983044 LKY983029:LKY983044 LUU983029:LUU983044 MEQ983029:MEQ983044 MOM983029:MOM983044 MYI983029:MYI983044 NIE983029:NIE983044 NSA983029:NSA983044 OBW983029:OBW983044 OLS983029:OLS983044 OVO983029:OVO983044 PFK983029:PFK983044 PPG983029:PPG983044 PZC983029:PZC983044 QIY983029:QIY983044 QSU983029:QSU983044 RCQ983029:RCQ983044 RMM983029:RMM983044 RWI983029:RWI983044 SGE983029:SGE983044 SQA983029:SQA983044 SZW983029:SZW983044 TJS983029:TJS983044 TTO983029:TTO983044 UDK983029:UDK983044 UNG983029:UNG983044 UXC983029:UXC983044 VGY983029:VGY983044 VQU983029:VQU983044 WAQ983029:WAQ983044 WKM983029:WKM983044 WUI983029:WUI983044 HX65526:IQ65540 RT65526:SM65540 ABP65526:ACI65540 ALL65526:AME65540 AVH65526:AWA65540 BFD65526:BFW65540 BOZ65526:BPS65540 BYV65526:BZO65540 CIR65526:CJK65540 CSN65526:CTG65540 DCJ65526:DDC65540 DMF65526:DMY65540 DWB65526:DWU65540 EFX65526:EGQ65540 EPT65526:EQM65540 EZP65526:FAI65540 FJL65526:FKE65540 FTH65526:FUA65540 GDD65526:GDW65540 GMZ65526:GNS65540 GWV65526:GXO65540 HGR65526:HHK65540 HQN65526:HRG65540 IAJ65526:IBC65540 IKF65526:IKY65540 IUB65526:IUU65540 JDX65526:JEQ65540 JNT65526:JOM65540 JXP65526:JYI65540 KHL65526:KIE65540 KRH65526:KSA65540 LBD65526:LBW65540 LKZ65526:LLS65540 LUV65526:LVO65540 MER65526:MFK65540 MON65526:MPG65540 MYJ65526:MZC65540 NIF65526:NIY65540 NSB65526:NSU65540 OBX65526:OCQ65540 OLT65526:OMM65540 OVP65526:OWI65540 PFL65526:PGE65540 PPH65526:PQA65540 PZD65526:PZW65540 QIZ65526:QJS65540 QSV65526:QTO65540 RCR65526:RDK65540 RMN65526:RNG65540 RWJ65526:RXC65540 SGF65526:SGY65540 SQB65526:SQU65540 SZX65526:TAQ65540 TJT65526:TKM65540 TTP65526:TUI65540 UDL65526:UEE65540 UNH65526:UOA65540 UXD65526:UXW65540 VGZ65526:VHS65540 VQV65526:VRO65540 WAR65526:WBK65540 WKN65526:WLG65540 WUJ65526:WVC65540 HX131062:IQ131076 RT131062:SM131076 ABP131062:ACI131076 ALL131062:AME131076 AVH131062:AWA131076 BFD131062:BFW131076 BOZ131062:BPS131076 BYV131062:BZO131076 CIR131062:CJK131076 CSN131062:CTG131076 DCJ131062:DDC131076 DMF131062:DMY131076 DWB131062:DWU131076 EFX131062:EGQ131076 EPT131062:EQM131076 EZP131062:FAI131076 FJL131062:FKE131076 FTH131062:FUA131076 GDD131062:GDW131076 GMZ131062:GNS131076 GWV131062:GXO131076 HGR131062:HHK131076 HQN131062:HRG131076 IAJ131062:IBC131076 IKF131062:IKY131076 IUB131062:IUU131076 JDX131062:JEQ131076 JNT131062:JOM131076 JXP131062:JYI131076 KHL131062:KIE131076 KRH131062:KSA131076 LBD131062:LBW131076 LKZ131062:LLS131076 LUV131062:LVO131076 MER131062:MFK131076 MON131062:MPG131076 MYJ131062:MZC131076 NIF131062:NIY131076 NSB131062:NSU131076 OBX131062:OCQ131076 OLT131062:OMM131076 OVP131062:OWI131076 PFL131062:PGE131076 PPH131062:PQA131076 PZD131062:PZW131076 QIZ131062:QJS131076 QSV131062:QTO131076 RCR131062:RDK131076 RMN131062:RNG131076 RWJ131062:RXC131076 SGF131062:SGY131076 SQB131062:SQU131076 SZX131062:TAQ131076 TJT131062:TKM131076 TTP131062:TUI131076 UDL131062:UEE131076 UNH131062:UOA131076 UXD131062:UXW131076 VGZ131062:VHS131076 VQV131062:VRO131076 WAR131062:WBK131076 WKN131062:WLG131076 WUJ131062:WVC131076 HX196598:IQ196612 RT196598:SM196612 ABP196598:ACI196612 ALL196598:AME196612 AVH196598:AWA196612 BFD196598:BFW196612 BOZ196598:BPS196612 BYV196598:BZO196612 CIR196598:CJK196612 CSN196598:CTG196612 DCJ196598:DDC196612 DMF196598:DMY196612 DWB196598:DWU196612 EFX196598:EGQ196612 EPT196598:EQM196612 EZP196598:FAI196612 FJL196598:FKE196612 FTH196598:FUA196612 GDD196598:GDW196612 GMZ196598:GNS196612 GWV196598:GXO196612 HGR196598:HHK196612 HQN196598:HRG196612 IAJ196598:IBC196612 IKF196598:IKY196612 IUB196598:IUU196612 JDX196598:JEQ196612 JNT196598:JOM196612 JXP196598:JYI196612 KHL196598:KIE196612 KRH196598:KSA196612 LBD196598:LBW196612 LKZ196598:LLS196612 LUV196598:LVO196612 MER196598:MFK196612 MON196598:MPG196612 MYJ196598:MZC196612 NIF196598:NIY196612 NSB196598:NSU196612 OBX196598:OCQ196612 OLT196598:OMM196612 OVP196598:OWI196612 PFL196598:PGE196612 PPH196598:PQA196612 PZD196598:PZW196612 QIZ196598:QJS196612 QSV196598:QTO196612 RCR196598:RDK196612 RMN196598:RNG196612 RWJ196598:RXC196612 SGF196598:SGY196612 SQB196598:SQU196612 SZX196598:TAQ196612 TJT196598:TKM196612 TTP196598:TUI196612 UDL196598:UEE196612 UNH196598:UOA196612 UXD196598:UXW196612 VGZ196598:VHS196612 VQV196598:VRO196612 WAR196598:WBK196612 WKN196598:WLG196612 WUJ196598:WVC196612 HX262134:IQ262148 RT262134:SM262148 ABP262134:ACI262148 ALL262134:AME262148 AVH262134:AWA262148 BFD262134:BFW262148 BOZ262134:BPS262148 BYV262134:BZO262148 CIR262134:CJK262148 CSN262134:CTG262148 DCJ262134:DDC262148 DMF262134:DMY262148 DWB262134:DWU262148 EFX262134:EGQ262148 EPT262134:EQM262148 EZP262134:FAI262148 FJL262134:FKE262148 FTH262134:FUA262148 GDD262134:GDW262148 GMZ262134:GNS262148 GWV262134:GXO262148 HGR262134:HHK262148 HQN262134:HRG262148 IAJ262134:IBC262148 IKF262134:IKY262148 IUB262134:IUU262148 JDX262134:JEQ262148 JNT262134:JOM262148 JXP262134:JYI262148 KHL262134:KIE262148 KRH262134:KSA262148 LBD262134:LBW262148 LKZ262134:LLS262148 LUV262134:LVO262148 MER262134:MFK262148 MON262134:MPG262148 MYJ262134:MZC262148 NIF262134:NIY262148 NSB262134:NSU262148 OBX262134:OCQ262148 OLT262134:OMM262148 OVP262134:OWI262148 PFL262134:PGE262148 PPH262134:PQA262148 PZD262134:PZW262148 QIZ262134:QJS262148 QSV262134:QTO262148 RCR262134:RDK262148 RMN262134:RNG262148 RWJ262134:RXC262148 SGF262134:SGY262148 SQB262134:SQU262148 SZX262134:TAQ262148 TJT262134:TKM262148 TTP262134:TUI262148 UDL262134:UEE262148 UNH262134:UOA262148 UXD262134:UXW262148 VGZ262134:VHS262148 VQV262134:VRO262148 WAR262134:WBK262148 WKN262134:WLG262148 WUJ262134:WVC262148 HX327670:IQ327684 RT327670:SM327684 ABP327670:ACI327684 ALL327670:AME327684 AVH327670:AWA327684 BFD327670:BFW327684 BOZ327670:BPS327684 BYV327670:BZO327684 CIR327670:CJK327684 CSN327670:CTG327684 DCJ327670:DDC327684 DMF327670:DMY327684 DWB327670:DWU327684 EFX327670:EGQ327684 EPT327670:EQM327684 EZP327670:FAI327684 FJL327670:FKE327684 FTH327670:FUA327684 GDD327670:GDW327684 GMZ327670:GNS327684 GWV327670:GXO327684 HGR327670:HHK327684 HQN327670:HRG327684 IAJ327670:IBC327684 IKF327670:IKY327684 IUB327670:IUU327684 JDX327670:JEQ327684 JNT327670:JOM327684 JXP327670:JYI327684 KHL327670:KIE327684 KRH327670:KSA327684 LBD327670:LBW327684 LKZ327670:LLS327684 LUV327670:LVO327684 MER327670:MFK327684 MON327670:MPG327684 MYJ327670:MZC327684 NIF327670:NIY327684 NSB327670:NSU327684 OBX327670:OCQ327684 OLT327670:OMM327684 OVP327670:OWI327684 PFL327670:PGE327684 PPH327670:PQA327684 PZD327670:PZW327684 QIZ327670:QJS327684 QSV327670:QTO327684 RCR327670:RDK327684 RMN327670:RNG327684 RWJ327670:RXC327684 SGF327670:SGY327684 SQB327670:SQU327684 SZX327670:TAQ327684 TJT327670:TKM327684 TTP327670:TUI327684 UDL327670:UEE327684 UNH327670:UOA327684 UXD327670:UXW327684 VGZ327670:VHS327684 VQV327670:VRO327684 WAR327670:WBK327684 WKN327670:WLG327684 WUJ327670:WVC327684 HX393206:IQ393220 RT393206:SM393220 ABP393206:ACI393220 ALL393206:AME393220 AVH393206:AWA393220 BFD393206:BFW393220 BOZ393206:BPS393220 BYV393206:BZO393220 CIR393206:CJK393220 CSN393206:CTG393220 DCJ393206:DDC393220 DMF393206:DMY393220 DWB393206:DWU393220 EFX393206:EGQ393220 EPT393206:EQM393220 EZP393206:FAI393220 FJL393206:FKE393220 FTH393206:FUA393220 GDD393206:GDW393220 GMZ393206:GNS393220 GWV393206:GXO393220 HGR393206:HHK393220 HQN393206:HRG393220 IAJ393206:IBC393220 IKF393206:IKY393220 IUB393206:IUU393220 JDX393206:JEQ393220 JNT393206:JOM393220 JXP393206:JYI393220 KHL393206:KIE393220 KRH393206:KSA393220 LBD393206:LBW393220 LKZ393206:LLS393220 LUV393206:LVO393220 MER393206:MFK393220 MON393206:MPG393220 MYJ393206:MZC393220 NIF393206:NIY393220 NSB393206:NSU393220 OBX393206:OCQ393220 OLT393206:OMM393220 OVP393206:OWI393220 PFL393206:PGE393220 PPH393206:PQA393220 PZD393206:PZW393220 QIZ393206:QJS393220 QSV393206:QTO393220 RCR393206:RDK393220 RMN393206:RNG393220 RWJ393206:RXC393220 SGF393206:SGY393220 SQB393206:SQU393220 SZX393206:TAQ393220 TJT393206:TKM393220 TTP393206:TUI393220 UDL393206:UEE393220 UNH393206:UOA393220 UXD393206:UXW393220 VGZ393206:VHS393220 VQV393206:VRO393220 WAR393206:WBK393220 WKN393206:WLG393220 WUJ393206:WVC393220 HX458742:IQ458756 RT458742:SM458756 ABP458742:ACI458756 ALL458742:AME458756 AVH458742:AWA458756 BFD458742:BFW458756 BOZ458742:BPS458756 BYV458742:BZO458756 CIR458742:CJK458756 CSN458742:CTG458756 DCJ458742:DDC458756 DMF458742:DMY458756 DWB458742:DWU458756 EFX458742:EGQ458756 EPT458742:EQM458756 EZP458742:FAI458756 FJL458742:FKE458756 FTH458742:FUA458756 GDD458742:GDW458756 GMZ458742:GNS458756 GWV458742:GXO458756 HGR458742:HHK458756 HQN458742:HRG458756 IAJ458742:IBC458756 IKF458742:IKY458756 IUB458742:IUU458756 JDX458742:JEQ458756 JNT458742:JOM458756 JXP458742:JYI458756 KHL458742:KIE458756 KRH458742:KSA458756 LBD458742:LBW458756 LKZ458742:LLS458756 LUV458742:LVO458756 MER458742:MFK458756 MON458742:MPG458756 MYJ458742:MZC458756 NIF458742:NIY458756 NSB458742:NSU458756 OBX458742:OCQ458756 OLT458742:OMM458756 OVP458742:OWI458756 PFL458742:PGE458756 PPH458742:PQA458756 PZD458742:PZW458756 QIZ458742:QJS458756 QSV458742:QTO458756 RCR458742:RDK458756 RMN458742:RNG458756 RWJ458742:RXC458756 SGF458742:SGY458756 SQB458742:SQU458756 SZX458742:TAQ458756 TJT458742:TKM458756 TTP458742:TUI458756 UDL458742:UEE458756 UNH458742:UOA458756 UXD458742:UXW458756 VGZ458742:VHS458756 VQV458742:VRO458756 WAR458742:WBK458756 WKN458742:WLG458756 WUJ458742:WVC458756 HX524278:IQ524292 RT524278:SM524292 ABP524278:ACI524292 ALL524278:AME524292 AVH524278:AWA524292 BFD524278:BFW524292 BOZ524278:BPS524292 BYV524278:BZO524292 CIR524278:CJK524292 CSN524278:CTG524292 DCJ524278:DDC524292 DMF524278:DMY524292 DWB524278:DWU524292 EFX524278:EGQ524292 EPT524278:EQM524292 EZP524278:FAI524292 FJL524278:FKE524292 FTH524278:FUA524292 GDD524278:GDW524292 GMZ524278:GNS524292 GWV524278:GXO524292 HGR524278:HHK524292 HQN524278:HRG524292 IAJ524278:IBC524292 IKF524278:IKY524292 IUB524278:IUU524292 JDX524278:JEQ524292 JNT524278:JOM524292 JXP524278:JYI524292 KHL524278:KIE524292 KRH524278:KSA524292 LBD524278:LBW524292 LKZ524278:LLS524292 LUV524278:LVO524292 MER524278:MFK524292 MON524278:MPG524292 MYJ524278:MZC524292 NIF524278:NIY524292 NSB524278:NSU524292 OBX524278:OCQ524292 OLT524278:OMM524292 OVP524278:OWI524292 PFL524278:PGE524292 PPH524278:PQA524292 PZD524278:PZW524292 QIZ524278:QJS524292 QSV524278:QTO524292 RCR524278:RDK524292 RMN524278:RNG524292 RWJ524278:RXC524292 SGF524278:SGY524292 SQB524278:SQU524292 SZX524278:TAQ524292 TJT524278:TKM524292 TTP524278:TUI524292 UDL524278:UEE524292 UNH524278:UOA524292 UXD524278:UXW524292 VGZ524278:VHS524292 VQV524278:VRO524292 WAR524278:WBK524292 WKN524278:WLG524292 WUJ524278:WVC524292 HX589814:IQ589828 RT589814:SM589828 ABP589814:ACI589828 ALL589814:AME589828 AVH589814:AWA589828 BFD589814:BFW589828 BOZ589814:BPS589828 BYV589814:BZO589828 CIR589814:CJK589828 CSN589814:CTG589828 DCJ589814:DDC589828 DMF589814:DMY589828 DWB589814:DWU589828 EFX589814:EGQ589828 EPT589814:EQM589828 EZP589814:FAI589828 FJL589814:FKE589828 FTH589814:FUA589828 GDD589814:GDW589828 GMZ589814:GNS589828 GWV589814:GXO589828 HGR589814:HHK589828 HQN589814:HRG589828 IAJ589814:IBC589828 IKF589814:IKY589828 IUB589814:IUU589828 JDX589814:JEQ589828 JNT589814:JOM589828 JXP589814:JYI589828 KHL589814:KIE589828 KRH589814:KSA589828 LBD589814:LBW589828 LKZ589814:LLS589828 LUV589814:LVO589828 MER589814:MFK589828 MON589814:MPG589828 MYJ589814:MZC589828 NIF589814:NIY589828 NSB589814:NSU589828 OBX589814:OCQ589828 OLT589814:OMM589828 OVP589814:OWI589828 PFL589814:PGE589828 PPH589814:PQA589828 PZD589814:PZW589828 QIZ589814:QJS589828 QSV589814:QTO589828 RCR589814:RDK589828 RMN589814:RNG589828 RWJ589814:RXC589828 SGF589814:SGY589828 SQB589814:SQU589828 SZX589814:TAQ589828 TJT589814:TKM589828 TTP589814:TUI589828 UDL589814:UEE589828 UNH589814:UOA589828 UXD589814:UXW589828 VGZ589814:VHS589828 VQV589814:VRO589828 WAR589814:WBK589828 WKN589814:WLG589828 WUJ589814:WVC589828 HX655350:IQ655364 RT655350:SM655364 ABP655350:ACI655364 ALL655350:AME655364 AVH655350:AWA655364 BFD655350:BFW655364 BOZ655350:BPS655364 BYV655350:BZO655364 CIR655350:CJK655364 CSN655350:CTG655364 DCJ655350:DDC655364 DMF655350:DMY655364 DWB655350:DWU655364 EFX655350:EGQ655364 EPT655350:EQM655364 EZP655350:FAI655364 FJL655350:FKE655364 FTH655350:FUA655364 GDD655350:GDW655364 GMZ655350:GNS655364 GWV655350:GXO655364 HGR655350:HHK655364 HQN655350:HRG655364 IAJ655350:IBC655364 IKF655350:IKY655364 IUB655350:IUU655364 JDX655350:JEQ655364 JNT655350:JOM655364 JXP655350:JYI655364 KHL655350:KIE655364 KRH655350:KSA655364 LBD655350:LBW655364 LKZ655350:LLS655364 LUV655350:LVO655364 MER655350:MFK655364 MON655350:MPG655364 MYJ655350:MZC655364 NIF655350:NIY655364 NSB655350:NSU655364 OBX655350:OCQ655364 OLT655350:OMM655364 OVP655350:OWI655364 PFL655350:PGE655364 PPH655350:PQA655364 PZD655350:PZW655364 QIZ655350:QJS655364 QSV655350:QTO655364 RCR655350:RDK655364 RMN655350:RNG655364 RWJ655350:RXC655364 SGF655350:SGY655364 SQB655350:SQU655364 SZX655350:TAQ655364 TJT655350:TKM655364 TTP655350:TUI655364 UDL655350:UEE655364 UNH655350:UOA655364 UXD655350:UXW655364 VGZ655350:VHS655364 VQV655350:VRO655364 WAR655350:WBK655364 WKN655350:WLG655364 WUJ655350:WVC655364 HX720886:IQ720900 RT720886:SM720900 ABP720886:ACI720900 ALL720886:AME720900 AVH720886:AWA720900 BFD720886:BFW720900 BOZ720886:BPS720900 BYV720886:BZO720900 CIR720886:CJK720900 CSN720886:CTG720900 DCJ720886:DDC720900 DMF720886:DMY720900 DWB720886:DWU720900 EFX720886:EGQ720900 EPT720886:EQM720900 EZP720886:FAI720900 FJL720886:FKE720900 FTH720886:FUA720900 GDD720886:GDW720900 GMZ720886:GNS720900 GWV720886:GXO720900 HGR720886:HHK720900 HQN720886:HRG720900 IAJ720886:IBC720900 IKF720886:IKY720900 IUB720886:IUU720900 JDX720886:JEQ720900 JNT720886:JOM720900 JXP720886:JYI720900 KHL720886:KIE720900 KRH720886:KSA720900 LBD720886:LBW720900 LKZ720886:LLS720900 LUV720886:LVO720900 MER720886:MFK720900 MON720886:MPG720900 MYJ720886:MZC720900 NIF720886:NIY720900 NSB720886:NSU720900 OBX720886:OCQ720900 OLT720886:OMM720900 OVP720886:OWI720900 PFL720886:PGE720900 PPH720886:PQA720900 PZD720886:PZW720900 QIZ720886:QJS720900 QSV720886:QTO720900 RCR720886:RDK720900 RMN720886:RNG720900 RWJ720886:RXC720900 SGF720886:SGY720900 SQB720886:SQU720900 SZX720886:TAQ720900 TJT720886:TKM720900 TTP720886:TUI720900 UDL720886:UEE720900 UNH720886:UOA720900 UXD720886:UXW720900 VGZ720886:VHS720900 VQV720886:VRO720900 WAR720886:WBK720900 WKN720886:WLG720900 WUJ720886:WVC720900 HX786422:IQ786436 RT786422:SM786436 ABP786422:ACI786436 ALL786422:AME786436 AVH786422:AWA786436 BFD786422:BFW786436 BOZ786422:BPS786436 BYV786422:BZO786436 CIR786422:CJK786436 CSN786422:CTG786436 DCJ786422:DDC786436 DMF786422:DMY786436 DWB786422:DWU786436 EFX786422:EGQ786436 EPT786422:EQM786436 EZP786422:FAI786436 FJL786422:FKE786436 FTH786422:FUA786436 GDD786422:GDW786436 GMZ786422:GNS786436 GWV786422:GXO786436 HGR786422:HHK786436 HQN786422:HRG786436 IAJ786422:IBC786436 IKF786422:IKY786436 IUB786422:IUU786436 JDX786422:JEQ786436 JNT786422:JOM786436 JXP786422:JYI786436 KHL786422:KIE786436 KRH786422:KSA786436 LBD786422:LBW786436 LKZ786422:LLS786436 LUV786422:LVO786436 MER786422:MFK786436 MON786422:MPG786436 MYJ786422:MZC786436 NIF786422:NIY786436 NSB786422:NSU786436 OBX786422:OCQ786436 OLT786422:OMM786436 OVP786422:OWI786436 PFL786422:PGE786436 PPH786422:PQA786436 PZD786422:PZW786436 QIZ786422:QJS786436 QSV786422:QTO786436 RCR786422:RDK786436 RMN786422:RNG786436 RWJ786422:RXC786436 SGF786422:SGY786436 SQB786422:SQU786436 SZX786422:TAQ786436 TJT786422:TKM786436 TTP786422:TUI786436 UDL786422:UEE786436 UNH786422:UOA786436 UXD786422:UXW786436 VGZ786422:VHS786436 VQV786422:VRO786436 WAR786422:WBK786436 WKN786422:WLG786436 WUJ786422:WVC786436 HX851958:IQ851972 RT851958:SM851972 ABP851958:ACI851972 ALL851958:AME851972 AVH851958:AWA851972 BFD851958:BFW851972 BOZ851958:BPS851972 BYV851958:BZO851972 CIR851958:CJK851972 CSN851958:CTG851972 DCJ851958:DDC851972 DMF851958:DMY851972 DWB851958:DWU851972 EFX851958:EGQ851972 EPT851958:EQM851972 EZP851958:FAI851972 FJL851958:FKE851972 FTH851958:FUA851972 GDD851958:GDW851972 GMZ851958:GNS851972 GWV851958:GXO851972 HGR851958:HHK851972 HQN851958:HRG851972 IAJ851958:IBC851972 IKF851958:IKY851972 IUB851958:IUU851972 JDX851958:JEQ851972 JNT851958:JOM851972 JXP851958:JYI851972 KHL851958:KIE851972 KRH851958:KSA851972 LBD851958:LBW851972 LKZ851958:LLS851972 LUV851958:LVO851972 MER851958:MFK851972 MON851958:MPG851972 MYJ851958:MZC851972 NIF851958:NIY851972 NSB851958:NSU851972 OBX851958:OCQ851972 OLT851958:OMM851972 OVP851958:OWI851972 PFL851958:PGE851972 PPH851958:PQA851972 PZD851958:PZW851972 QIZ851958:QJS851972 QSV851958:QTO851972 RCR851958:RDK851972 RMN851958:RNG851972 RWJ851958:RXC851972 SGF851958:SGY851972 SQB851958:SQU851972 SZX851958:TAQ851972 TJT851958:TKM851972 TTP851958:TUI851972 UDL851958:UEE851972 UNH851958:UOA851972 UXD851958:UXW851972 VGZ851958:VHS851972 VQV851958:VRO851972 WAR851958:WBK851972 WKN851958:WLG851972 WUJ851958:WVC851972 HX917494:IQ917508 RT917494:SM917508 ABP917494:ACI917508 ALL917494:AME917508 AVH917494:AWA917508 BFD917494:BFW917508 BOZ917494:BPS917508 BYV917494:BZO917508 CIR917494:CJK917508 CSN917494:CTG917508 DCJ917494:DDC917508 DMF917494:DMY917508 DWB917494:DWU917508 EFX917494:EGQ917508 EPT917494:EQM917508 EZP917494:FAI917508 FJL917494:FKE917508 FTH917494:FUA917508 GDD917494:GDW917508 GMZ917494:GNS917508 GWV917494:GXO917508 HGR917494:HHK917508 HQN917494:HRG917508 IAJ917494:IBC917508 IKF917494:IKY917508 IUB917494:IUU917508 JDX917494:JEQ917508 JNT917494:JOM917508 JXP917494:JYI917508 KHL917494:KIE917508 KRH917494:KSA917508 LBD917494:LBW917508 LKZ917494:LLS917508 LUV917494:LVO917508 MER917494:MFK917508 MON917494:MPG917508 MYJ917494:MZC917508 NIF917494:NIY917508 NSB917494:NSU917508 OBX917494:OCQ917508 OLT917494:OMM917508 OVP917494:OWI917508 PFL917494:PGE917508 PPH917494:PQA917508 PZD917494:PZW917508 QIZ917494:QJS917508 QSV917494:QTO917508 RCR917494:RDK917508 RMN917494:RNG917508 RWJ917494:RXC917508 SGF917494:SGY917508 SQB917494:SQU917508 SZX917494:TAQ917508 TJT917494:TKM917508 TTP917494:TUI917508 UDL917494:UEE917508 UNH917494:UOA917508 UXD917494:UXW917508 VGZ917494:VHS917508 VQV917494:VRO917508 WAR917494:WBK917508 WKN917494:WLG917508 WUJ917494:WVC917508 HX983030:IQ983044 RT983030:SM983044 ABP983030:ACI983044 ALL983030:AME983044 AVH983030:AWA983044 BFD983030:BFW983044 BOZ983030:BPS983044 BYV983030:BZO983044 CIR983030:CJK983044 CSN983030:CTG983044 DCJ983030:DDC983044 DMF983030:DMY983044 DWB983030:DWU983044 EFX983030:EGQ983044 EPT983030:EQM983044 EZP983030:FAI983044 FJL983030:FKE983044 FTH983030:FUA983044 GDD983030:GDW983044 GMZ983030:GNS983044 GWV983030:GXO983044 HGR983030:HHK983044 HQN983030:HRG983044 IAJ983030:IBC983044 IKF983030:IKY983044 IUB983030:IUU983044 JDX983030:JEQ983044 JNT983030:JOM983044 JXP983030:JYI983044 KHL983030:KIE983044 KRH983030:KSA983044 LBD983030:LBW983044 LKZ983030:LLS983044 LUV983030:LVO983044 MER983030:MFK983044 MON983030:MPG983044 MYJ983030:MZC983044 NIF983030:NIY983044 NSB983030:NSU983044 OBX983030:OCQ983044 OLT983030:OMM983044 OVP983030:OWI983044 PFL983030:PGE983044 PPH983030:PQA983044 PZD983030:PZW983044 QIZ983030:QJS983044 QSV983030:QTO983044 RCR983030:RDK983044 RMN983030:RNG983044 RWJ983030:RXC983044 SGF983030:SGY983044 SQB983030:SQU983044 SZX983030:TAQ983044 TJT983030:TKM983044 TTP983030:TUI983044 UDL983030:UEE983044 UNH983030:UOA983044 UXD983030:UXW983044 VGZ983030:VHS983044 VQV983030:VRO983044 WAR983030:WBK983044 WKN983030:WLG983044 WUJ983030:WVC983044 HW65549:IQ65554 RS65549:SM65554 ABO65549:ACI65554 ALK65549:AME65554 AVG65549:AWA65554 BFC65549:BFW65554 BOY65549:BPS65554 BYU65549:BZO65554 CIQ65549:CJK65554 CSM65549:CTG65554 DCI65549:DDC65554 DME65549:DMY65554 DWA65549:DWU65554 EFW65549:EGQ65554 EPS65549:EQM65554 EZO65549:FAI65554 FJK65549:FKE65554 FTG65549:FUA65554 GDC65549:GDW65554 GMY65549:GNS65554 GWU65549:GXO65554 HGQ65549:HHK65554 HQM65549:HRG65554 IAI65549:IBC65554 IKE65549:IKY65554 IUA65549:IUU65554 JDW65549:JEQ65554 JNS65549:JOM65554 JXO65549:JYI65554 KHK65549:KIE65554 KRG65549:KSA65554 LBC65549:LBW65554 LKY65549:LLS65554 LUU65549:LVO65554 MEQ65549:MFK65554 MOM65549:MPG65554 MYI65549:MZC65554 NIE65549:NIY65554 NSA65549:NSU65554 OBW65549:OCQ65554 OLS65549:OMM65554 OVO65549:OWI65554 PFK65549:PGE65554 PPG65549:PQA65554 PZC65549:PZW65554 QIY65549:QJS65554 QSU65549:QTO65554 RCQ65549:RDK65554 RMM65549:RNG65554 RWI65549:RXC65554 SGE65549:SGY65554 SQA65549:SQU65554 SZW65549:TAQ65554 TJS65549:TKM65554 TTO65549:TUI65554 UDK65549:UEE65554 UNG65549:UOA65554 UXC65549:UXW65554 VGY65549:VHS65554 VQU65549:VRO65554 WAQ65549:WBK65554 WKM65549:WLG65554 WUI65549:WVC65554 HW131085:IQ131090 RS131085:SM131090 ABO131085:ACI131090 ALK131085:AME131090 AVG131085:AWA131090 BFC131085:BFW131090 BOY131085:BPS131090 BYU131085:BZO131090 CIQ131085:CJK131090 CSM131085:CTG131090 DCI131085:DDC131090 DME131085:DMY131090 DWA131085:DWU131090 EFW131085:EGQ131090 EPS131085:EQM131090 EZO131085:FAI131090 FJK131085:FKE131090 FTG131085:FUA131090 GDC131085:GDW131090 GMY131085:GNS131090 GWU131085:GXO131090 HGQ131085:HHK131090 HQM131085:HRG131090 IAI131085:IBC131090 IKE131085:IKY131090 IUA131085:IUU131090 JDW131085:JEQ131090 JNS131085:JOM131090 JXO131085:JYI131090 KHK131085:KIE131090 KRG131085:KSA131090 LBC131085:LBW131090 LKY131085:LLS131090 LUU131085:LVO131090 MEQ131085:MFK131090 MOM131085:MPG131090 MYI131085:MZC131090 NIE131085:NIY131090 NSA131085:NSU131090 OBW131085:OCQ131090 OLS131085:OMM131090 OVO131085:OWI131090 PFK131085:PGE131090 PPG131085:PQA131090 PZC131085:PZW131090 QIY131085:QJS131090 QSU131085:QTO131090 RCQ131085:RDK131090 RMM131085:RNG131090 RWI131085:RXC131090 SGE131085:SGY131090 SQA131085:SQU131090 SZW131085:TAQ131090 TJS131085:TKM131090 TTO131085:TUI131090 UDK131085:UEE131090 UNG131085:UOA131090 UXC131085:UXW131090 VGY131085:VHS131090 VQU131085:VRO131090 WAQ131085:WBK131090 WKM131085:WLG131090 WUI131085:WVC131090 HW196621:IQ196626 RS196621:SM196626 ABO196621:ACI196626 ALK196621:AME196626 AVG196621:AWA196626 BFC196621:BFW196626 BOY196621:BPS196626 BYU196621:BZO196626 CIQ196621:CJK196626 CSM196621:CTG196626 DCI196621:DDC196626 DME196621:DMY196626 DWA196621:DWU196626 EFW196621:EGQ196626 EPS196621:EQM196626 EZO196621:FAI196626 FJK196621:FKE196626 FTG196621:FUA196626 GDC196621:GDW196626 GMY196621:GNS196626 GWU196621:GXO196626 HGQ196621:HHK196626 HQM196621:HRG196626 IAI196621:IBC196626 IKE196621:IKY196626 IUA196621:IUU196626 JDW196621:JEQ196626 JNS196621:JOM196626 JXO196621:JYI196626 KHK196621:KIE196626 KRG196621:KSA196626 LBC196621:LBW196626 LKY196621:LLS196626 LUU196621:LVO196626 MEQ196621:MFK196626 MOM196621:MPG196626 MYI196621:MZC196626 NIE196621:NIY196626 NSA196621:NSU196626 OBW196621:OCQ196626 OLS196621:OMM196626 OVO196621:OWI196626 PFK196621:PGE196626 PPG196621:PQA196626 PZC196621:PZW196626 QIY196621:QJS196626 QSU196621:QTO196626 RCQ196621:RDK196626 RMM196621:RNG196626 RWI196621:RXC196626 SGE196621:SGY196626 SQA196621:SQU196626 SZW196621:TAQ196626 TJS196621:TKM196626 TTO196621:TUI196626 UDK196621:UEE196626 UNG196621:UOA196626 UXC196621:UXW196626 VGY196621:VHS196626 VQU196621:VRO196626 WAQ196621:WBK196626 WKM196621:WLG196626 WUI196621:WVC196626 HW262157:IQ262162 RS262157:SM262162 ABO262157:ACI262162 ALK262157:AME262162 AVG262157:AWA262162 BFC262157:BFW262162 BOY262157:BPS262162 BYU262157:BZO262162 CIQ262157:CJK262162 CSM262157:CTG262162 DCI262157:DDC262162 DME262157:DMY262162 DWA262157:DWU262162 EFW262157:EGQ262162 EPS262157:EQM262162 EZO262157:FAI262162 FJK262157:FKE262162 FTG262157:FUA262162 GDC262157:GDW262162 GMY262157:GNS262162 GWU262157:GXO262162 HGQ262157:HHK262162 HQM262157:HRG262162 IAI262157:IBC262162 IKE262157:IKY262162 IUA262157:IUU262162 JDW262157:JEQ262162 JNS262157:JOM262162 JXO262157:JYI262162 KHK262157:KIE262162 KRG262157:KSA262162 LBC262157:LBW262162 LKY262157:LLS262162 LUU262157:LVO262162 MEQ262157:MFK262162 MOM262157:MPG262162 MYI262157:MZC262162 NIE262157:NIY262162 NSA262157:NSU262162 OBW262157:OCQ262162 OLS262157:OMM262162 OVO262157:OWI262162 PFK262157:PGE262162 PPG262157:PQA262162 PZC262157:PZW262162 QIY262157:QJS262162 QSU262157:QTO262162 RCQ262157:RDK262162 RMM262157:RNG262162 RWI262157:RXC262162 SGE262157:SGY262162 SQA262157:SQU262162 SZW262157:TAQ262162 TJS262157:TKM262162 TTO262157:TUI262162 UDK262157:UEE262162 UNG262157:UOA262162 UXC262157:UXW262162 VGY262157:VHS262162 VQU262157:VRO262162 WAQ262157:WBK262162 WKM262157:WLG262162 WUI262157:WVC262162 HW327693:IQ327698 RS327693:SM327698 ABO327693:ACI327698 ALK327693:AME327698 AVG327693:AWA327698 BFC327693:BFW327698 BOY327693:BPS327698 BYU327693:BZO327698 CIQ327693:CJK327698 CSM327693:CTG327698 DCI327693:DDC327698 DME327693:DMY327698 DWA327693:DWU327698 EFW327693:EGQ327698 EPS327693:EQM327698 EZO327693:FAI327698 FJK327693:FKE327698 FTG327693:FUA327698 GDC327693:GDW327698 GMY327693:GNS327698 GWU327693:GXO327698 HGQ327693:HHK327698 HQM327693:HRG327698 IAI327693:IBC327698 IKE327693:IKY327698 IUA327693:IUU327698 JDW327693:JEQ327698 JNS327693:JOM327698 JXO327693:JYI327698 KHK327693:KIE327698 KRG327693:KSA327698 LBC327693:LBW327698 LKY327693:LLS327698 LUU327693:LVO327698 MEQ327693:MFK327698 MOM327693:MPG327698 MYI327693:MZC327698 NIE327693:NIY327698 NSA327693:NSU327698 OBW327693:OCQ327698 OLS327693:OMM327698 OVO327693:OWI327698 PFK327693:PGE327698 PPG327693:PQA327698 PZC327693:PZW327698 QIY327693:QJS327698 QSU327693:QTO327698 RCQ327693:RDK327698 RMM327693:RNG327698 RWI327693:RXC327698 SGE327693:SGY327698 SQA327693:SQU327698 SZW327693:TAQ327698 TJS327693:TKM327698 TTO327693:TUI327698 UDK327693:UEE327698 UNG327693:UOA327698 UXC327693:UXW327698 VGY327693:VHS327698 VQU327693:VRO327698 WAQ327693:WBK327698 WKM327693:WLG327698 WUI327693:WVC327698 HW393229:IQ393234 RS393229:SM393234 ABO393229:ACI393234 ALK393229:AME393234 AVG393229:AWA393234 BFC393229:BFW393234 BOY393229:BPS393234 BYU393229:BZO393234 CIQ393229:CJK393234 CSM393229:CTG393234 DCI393229:DDC393234 DME393229:DMY393234 DWA393229:DWU393234 EFW393229:EGQ393234 EPS393229:EQM393234 EZO393229:FAI393234 FJK393229:FKE393234 FTG393229:FUA393234 GDC393229:GDW393234 GMY393229:GNS393234 GWU393229:GXO393234 HGQ393229:HHK393234 HQM393229:HRG393234 IAI393229:IBC393234 IKE393229:IKY393234 IUA393229:IUU393234 JDW393229:JEQ393234 JNS393229:JOM393234 JXO393229:JYI393234 KHK393229:KIE393234 KRG393229:KSA393234 LBC393229:LBW393234 LKY393229:LLS393234 LUU393229:LVO393234 MEQ393229:MFK393234 MOM393229:MPG393234 MYI393229:MZC393234 NIE393229:NIY393234 NSA393229:NSU393234 OBW393229:OCQ393234 OLS393229:OMM393234 OVO393229:OWI393234 PFK393229:PGE393234 PPG393229:PQA393234 PZC393229:PZW393234 QIY393229:QJS393234 QSU393229:QTO393234 RCQ393229:RDK393234 RMM393229:RNG393234 RWI393229:RXC393234 SGE393229:SGY393234 SQA393229:SQU393234 SZW393229:TAQ393234 TJS393229:TKM393234 TTO393229:TUI393234 UDK393229:UEE393234 UNG393229:UOA393234 UXC393229:UXW393234 VGY393229:VHS393234 VQU393229:VRO393234 WAQ393229:WBK393234 WKM393229:WLG393234 WUI393229:WVC393234 HW458765:IQ458770 RS458765:SM458770 ABO458765:ACI458770 ALK458765:AME458770 AVG458765:AWA458770 BFC458765:BFW458770 BOY458765:BPS458770 BYU458765:BZO458770 CIQ458765:CJK458770 CSM458765:CTG458770 DCI458765:DDC458770 DME458765:DMY458770 DWA458765:DWU458770 EFW458765:EGQ458770 EPS458765:EQM458770 EZO458765:FAI458770 FJK458765:FKE458770 FTG458765:FUA458770 GDC458765:GDW458770 GMY458765:GNS458770 GWU458765:GXO458770 HGQ458765:HHK458770 HQM458765:HRG458770 IAI458765:IBC458770 IKE458765:IKY458770 IUA458765:IUU458770 JDW458765:JEQ458770 JNS458765:JOM458770 JXO458765:JYI458770 KHK458765:KIE458770 KRG458765:KSA458770 LBC458765:LBW458770 LKY458765:LLS458770 LUU458765:LVO458770 MEQ458765:MFK458770 MOM458765:MPG458770 MYI458765:MZC458770 NIE458765:NIY458770 NSA458765:NSU458770 OBW458765:OCQ458770 OLS458765:OMM458770 OVO458765:OWI458770 PFK458765:PGE458770 PPG458765:PQA458770 PZC458765:PZW458770 QIY458765:QJS458770 QSU458765:QTO458770 RCQ458765:RDK458770 RMM458765:RNG458770 RWI458765:RXC458770 SGE458765:SGY458770 SQA458765:SQU458770 SZW458765:TAQ458770 TJS458765:TKM458770 TTO458765:TUI458770 UDK458765:UEE458770 UNG458765:UOA458770 UXC458765:UXW458770 VGY458765:VHS458770 VQU458765:VRO458770 WAQ458765:WBK458770 WKM458765:WLG458770 WUI458765:WVC458770 HW524301:IQ524306 RS524301:SM524306 ABO524301:ACI524306 ALK524301:AME524306 AVG524301:AWA524306 BFC524301:BFW524306 BOY524301:BPS524306 BYU524301:BZO524306 CIQ524301:CJK524306 CSM524301:CTG524306 DCI524301:DDC524306 DME524301:DMY524306 DWA524301:DWU524306 EFW524301:EGQ524306 EPS524301:EQM524306 EZO524301:FAI524306 FJK524301:FKE524306 FTG524301:FUA524306 GDC524301:GDW524306 GMY524301:GNS524306 GWU524301:GXO524306 HGQ524301:HHK524306 HQM524301:HRG524306 IAI524301:IBC524306 IKE524301:IKY524306 IUA524301:IUU524306 JDW524301:JEQ524306 JNS524301:JOM524306 JXO524301:JYI524306 KHK524301:KIE524306 KRG524301:KSA524306 LBC524301:LBW524306 LKY524301:LLS524306 LUU524301:LVO524306 MEQ524301:MFK524306 MOM524301:MPG524306 MYI524301:MZC524306 NIE524301:NIY524306 NSA524301:NSU524306 OBW524301:OCQ524306 OLS524301:OMM524306 OVO524301:OWI524306 PFK524301:PGE524306 PPG524301:PQA524306 PZC524301:PZW524306 QIY524301:QJS524306 QSU524301:QTO524306 RCQ524301:RDK524306 RMM524301:RNG524306 RWI524301:RXC524306 SGE524301:SGY524306 SQA524301:SQU524306 SZW524301:TAQ524306 TJS524301:TKM524306 TTO524301:TUI524306 UDK524301:UEE524306 UNG524301:UOA524306 UXC524301:UXW524306 VGY524301:VHS524306 VQU524301:VRO524306 WAQ524301:WBK524306 WKM524301:WLG524306 WUI524301:WVC524306 HW589837:IQ589842 RS589837:SM589842 ABO589837:ACI589842 ALK589837:AME589842 AVG589837:AWA589842 BFC589837:BFW589842 BOY589837:BPS589842 BYU589837:BZO589842 CIQ589837:CJK589842 CSM589837:CTG589842 DCI589837:DDC589842 DME589837:DMY589842 DWA589837:DWU589842 EFW589837:EGQ589842 EPS589837:EQM589842 EZO589837:FAI589842 FJK589837:FKE589842 FTG589837:FUA589842 GDC589837:GDW589842 GMY589837:GNS589842 GWU589837:GXO589842 HGQ589837:HHK589842 HQM589837:HRG589842 IAI589837:IBC589842 IKE589837:IKY589842 IUA589837:IUU589842 JDW589837:JEQ589842 JNS589837:JOM589842 JXO589837:JYI589842 KHK589837:KIE589842 KRG589837:KSA589842 LBC589837:LBW589842 LKY589837:LLS589842 LUU589837:LVO589842 MEQ589837:MFK589842 MOM589837:MPG589842 MYI589837:MZC589842 NIE589837:NIY589842 NSA589837:NSU589842 OBW589837:OCQ589842 OLS589837:OMM589842 OVO589837:OWI589842 PFK589837:PGE589842 PPG589837:PQA589842 PZC589837:PZW589842 QIY589837:QJS589842 QSU589837:QTO589842 RCQ589837:RDK589842 RMM589837:RNG589842 RWI589837:RXC589842 SGE589837:SGY589842 SQA589837:SQU589842 SZW589837:TAQ589842 TJS589837:TKM589842 TTO589837:TUI589842 UDK589837:UEE589842 UNG589837:UOA589842 UXC589837:UXW589842 VGY589837:VHS589842 VQU589837:VRO589842 WAQ589837:WBK589842 WKM589837:WLG589842 WUI589837:WVC589842 HW655373:IQ655378 RS655373:SM655378 ABO655373:ACI655378 ALK655373:AME655378 AVG655373:AWA655378 BFC655373:BFW655378 BOY655373:BPS655378 BYU655373:BZO655378 CIQ655373:CJK655378 CSM655373:CTG655378 DCI655373:DDC655378 DME655373:DMY655378 DWA655373:DWU655378 EFW655373:EGQ655378 EPS655373:EQM655378 EZO655373:FAI655378 FJK655373:FKE655378 FTG655373:FUA655378 GDC655373:GDW655378 GMY655373:GNS655378 GWU655373:GXO655378 HGQ655373:HHK655378 HQM655373:HRG655378 IAI655373:IBC655378 IKE655373:IKY655378 IUA655373:IUU655378 JDW655373:JEQ655378 JNS655373:JOM655378 JXO655373:JYI655378 KHK655373:KIE655378 KRG655373:KSA655378 LBC655373:LBW655378 LKY655373:LLS655378 LUU655373:LVO655378 MEQ655373:MFK655378 MOM655373:MPG655378 MYI655373:MZC655378 NIE655373:NIY655378 NSA655373:NSU655378 OBW655373:OCQ655378 OLS655373:OMM655378 OVO655373:OWI655378 PFK655373:PGE655378 PPG655373:PQA655378 PZC655373:PZW655378 QIY655373:QJS655378 QSU655373:QTO655378 RCQ655373:RDK655378 RMM655373:RNG655378 RWI655373:RXC655378 SGE655373:SGY655378 SQA655373:SQU655378 SZW655373:TAQ655378 TJS655373:TKM655378 TTO655373:TUI655378 UDK655373:UEE655378 UNG655373:UOA655378 UXC655373:UXW655378 VGY655373:VHS655378 VQU655373:VRO655378 WAQ655373:WBK655378 WKM655373:WLG655378 WUI655373:WVC655378 HW720909:IQ720914 RS720909:SM720914 ABO720909:ACI720914 ALK720909:AME720914 AVG720909:AWA720914 BFC720909:BFW720914 BOY720909:BPS720914 BYU720909:BZO720914 CIQ720909:CJK720914 CSM720909:CTG720914 DCI720909:DDC720914 DME720909:DMY720914 DWA720909:DWU720914 EFW720909:EGQ720914 EPS720909:EQM720914 EZO720909:FAI720914 FJK720909:FKE720914 FTG720909:FUA720914 GDC720909:GDW720914 GMY720909:GNS720914 GWU720909:GXO720914 HGQ720909:HHK720914 HQM720909:HRG720914 IAI720909:IBC720914 IKE720909:IKY720914 IUA720909:IUU720914 JDW720909:JEQ720914 JNS720909:JOM720914 JXO720909:JYI720914 KHK720909:KIE720914 KRG720909:KSA720914 LBC720909:LBW720914 LKY720909:LLS720914 LUU720909:LVO720914 MEQ720909:MFK720914 MOM720909:MPG720914 MYI720909:MZC720914 NIE720909:NIY720914 NSA720909:NSU720914 OBW720909:OCQ720914 OLS720909:OMM720914 OVO720909:OWI720914 PFK720909:PGE720914 PPG720909:PQA720914 PZC720909:PZW720914 QIY720909:QJS720914 QSU720909:QTO720914 RCQ720909:RDK720914 RMM720909:RNG720914 RWI720909:RXC720914 SGE720909:SGY720914 SQA720909:SQU720914 SZW720909:TAQ720914 TJS720909:TKM720914 TTO720909:TUI720914 UDK720909:UEE720914 UNG720909:UOA720914 UXC720909:UXW720914 VGY720909:VHS720914 VQU720909:VRO720914 WAQ720909:WBK720914 WKM720909:WLG720914 WUI720909:WVC720914 HW786445:IQ786450 RS786445:SM786450 ABO786445:ACI786450 ALK786445:AME786450 AVG786445:AWA786450 BFC786445:BFW786450 BOY786445:BPS786450 BYU786445:BZO786450 CIQ786445:CJK786450 CSM786445:CTG786450 DCI786445:DDC786450 DME786445:DMY786450 DWA786445:DWU786450 EFW786445:EGQ786450 EPS786445:EQM786450 EZO786445:FAI786450 FJK786445:FKE786450 FTG786445:FUA786450 GDC786445:GDW786450 GMY786445:GNS786450 GWU786445:GXO786450 HGQ786445:HHK786450 HQM786445:HRG786450 IAI786445:IBC786450 IKE786445:IKY786450 IUA786445:IUU786450 JDW786445:JEQ786450 JNS786445:JOM786450 JXO786445:JYI786450 KHK786445:KIE786450 KRG786445:KSA786450 LBC786445:LBW786450 LKY786445:LLS786450 LUU786445:LVO786450 MEQ786445:MFK786450 MOM786445:MPG786450 MYI786445:MZC786450 NIE786445:NIY786450 NSA786445:NSU786450 OBW786445:OCQ786450 OLS786445:OMM786450 OVO786445:OWI786450 PFK786445:PGE786450 PPG786445:PQA786450 PZC786445:PZW786450 QIY786445:QJS786450 QSU786445:QTO786450 RCQ786445:RDK786450 RMM786445:RNG786450 RWI786445:RXC786450 SGE786445:SGY786450 SQA786445:SQU786450 SZW786445:TAQ786450 TJS786445:TKM786450 TTO786445:TUI786450 UDK786445:UEE786450 UNG786445:UOA786450 UXC786445:UXW786450 VGY786445:VHS786450 VQU786445:VRO786450 WAQ786445:WBK786450 WKM786445:WLG786450 WUI786445:WVC786450 HW851981:IQ851986 RS851981:SM851986 ABO851981:ACI851986 ALK851981:AME851986 AVG851981:AWA851986 BFC851981:BFW851986 BOY851981:BPS851986 BYU851981:BZO851986 CIQ851981:CJK851986 CSM851981:CTG851986 DCI851981:DDC851986 DME851981:DMY851986 DWA851981:DWU851986 EFW851981:EGQ851986 EPS851981:EQM851986 EZO851981:FAI851986 FJK851981:FKE851986 FTG851981:FUA851986 GDC851981:GDW851986 GMY851981:GNS851986 GWU851981:GXO851986 HGQ851981:HHK851986 HQM851981:HRG851986 IAI851981:IBC851986 IKE851981:IKY851986 IUA851981:IUU851986 JDW851981:JEQ851986 JNS851981:JOM851986 JXO851981:JYI851986 KHK851981:KIE851986 KRG851981:KSA851986 LBC851981:LBW851986 LKY851981:LLS851986 LUU851981:LVO851986 MEQ851981:MFK851986 MOM851981:MPG851986 MYI851981:MZC851986 NIE851981:NIY851986 NSA851981:NSU851986 OBW851981:OCQ851986 OLS851981:OMM851986 OVO851981:OWI851986 PFK851981:PGE851986 PPG851981:PQA851986 PZC851981:PZW851986 QIY851981:QJS851986 QSU851981:QTO851986 RCQ851981:RDK851986 RMM851981:RNG851986 RWI851981:RXC851986 SGE851981:SGY851986 SQA851981:SQU851986 SZW851981:TAQ851986 TJS851981:TKM851986 TTO851981:TUI851986 UDK851981:UEE851986 UNG851981:UOA851986 UXC851981:UXW851986 VGY851981:VHS851986 VQU851981:VRO851986 WAQ851981:WBK851986 WKM851981:WLG851986 WUI851981:WVC851986 HW917517:IQ917522 RS917517:SM917522 ABO917517:ACI917522 ALK917517:AME917522 AVG917517:AWA917522 BFC917517:BFW917522 BOY917517:BPS917522 BYU917517:BZO917522 CIQ917517:CJK917522 CSM917517:CTG917522 DCI917517:DDC917522 DME917517:DMY917522 DWA917517:DWU917522 EFW917517:EGQ917522 EPS917517:EQM917522 EZO917517:FAI917522 FJK917517:FKE917522 FTG917517:FUA917522 GDC917517:GDW917522 GMY917517:GNS917522 GWU917517:GXO917522 HGQ917517:HHK917522 HQM917517:HRG917522 IAI917517:IBC917522 IKE917517:IKY917522 IUA917517:IUU917522 JDW917517:JEQ917522 JNS917517:JOM917522 JXO917517:JYI917522 KHK917517:KIE917522 KRG917517:KSA917522 LBC917517:LBW917522 LKY917517:LLS917522 LUU917517:LVO917522 MEQ917517:MFK917522 MOM917517:MPG917522 MYI917517:MZC917522 NIE917517:NIY917522 NSA917517:NSU917522 OBW917517:OCQ917522 OLS917517:OMM917522 OVO917517:OWI917522 PFK917517:PGE917522 PPG917517:PQA917522 PZC917517:PZW917522 QIY917517:QJS917522 QSU917517:QTO917522 RCQ917517:RDK917522 RMM917517:RNG917522 RWI917517:RXC917522 SGE917517:SGY917522 SQA917517:SQU917522 SZW917517:TAQ917522 TJS917517:TKM917522 TTO917517:TUI917522 UDK917517:UEE917522 UNG917517:UOA917522 UXC917517:UXW917522 VGY917517:VHS917522 VQU917517:VRO917522 WAQ917517:WBK917522 WKM917517:WLG917522 WUI917517:WVC917522 HW983053:IQ983058 RS983053:SM983058 ABO983053:ACI983058 ALK983053:AME983058 AVG983053:AWA983058 BFC983053:BFW983058 BOY983053:BPS983058 BYU983053:BZO983058 CIQ983053:CJK983058 CSM983053:CTG983058 DCI983053:DDC983058 DME983053:DMY983058 DWA983053:DWU983058 EFW983053:EGQ983058 EPS983053:EQM983058 EZO983053:FAI983058 FJK983053:FKE983058 FTG983053:FUA983058 GDC983053:GDW983058 GMY983053:GNS983058 GWU983053:GXO983058 HGQ983053:HHK983058 HQM983053:HRG983058 IAI983053:IBC983058 IKE983053:IKY983058 IUA983053:IUU983058 JDW983053:JEQ983058 JNS983053:JOM983058 JXO983053:JYI983058 KHK983053:KIE983058 KRG983053:KSA983058 LBC983053:LBW983058 LKY983053:LLS983058 LUU983053:LVO983058 MEQ983053:MFK983058 MOM983053:MPG983058 MYI983053:MZC983058 NIE983053:NIY983058 NSA983053:NSU983058 OBW983053:OCQ983058 OLS983053:OMM983058 OVO983053:OWI983058 PFK983053:PGE983058 PPG983053:PQA983058 PZC983053:PZW983058 QIY983053:QJS983058 QSU983053:QTO983058 RCQ983053:RDK983058 RMM983053:RNG983058 RWI983053:RXC983058 SGE983053:SGY983058 SQA983053:SQU983058 SZW983053:TAQ983058 TJS983053:TKM983058 TTO983053:TUI983058 UDK983053:UEE983058 UNG983053:UOA983058 UXC983053:UXW983058 VGY983053:VHS983058 VQU983053:VRO983058 WAQ983053:WBK983058 WKM983053:WLG983058 WUI983053:WVC983058 HW24:IQ30 RS24:SM30 ABO24:ACI30 ALK24:AME30 AVG24:AWA30 BFC24:BFW30 BOY24:BPS30 BYU24:BZO30 CIQ24:CJK30 CSM24:CTG30 DCI24:DDC30 DME24:DMY30 DWA24:DWU30 EFW24:EGQ30 EPS24:EQM30 EZO24:FAI30 FJK24:FKE30 FTG24:FUA30 GDC24:GDW30 GMY24:GNS30 GWU24:GXO30 HGQ24:HHK30 HQM24:HRG30 IAI24:IBC30 IKE24:IKY30 IUA24:IUU30 JDW24:JEQ30 JNS24:JOM30 JXO24:JYI30 KHK24:KIE30 KRG24:KSA30 LBC24:LBW30 LKY24:LLS30 LUU24:LVO30 MEQ24:MFK30 MOM24:MPG30 MYI24:MZC30 NIE24:NIY30 NSA24:NSU30 OBW24:OCQ30 OLS24:OMM30 OVO24:OWI30 PFK24:PGE30 PPG24:PQA30 PZC24:PZW30 QIY24:QJS30 QSU24:QTO30 RCQ24:RDK30 RMM24:RNG30 RWI24:RXC30 SGE24:SGY30 SQA24:SQU30 SZW24:TAQ30 TJS24:TKM30 TTO24:TUI30 UDK24:UEE30 UNG24:UOA30 UXC24:UXW30 VGY24:VHS30 VQU24:VRO30 WAQ24:WBK30 WKM24:WLG30 WUI24:WVC30 HW65542:IQ65547 RS65542:SM65547 ABO65542:ACI65547 ALK65542:AME65547 AVG65542:AWA65547 BFC65542:BFW65547 BOY65542:BPS65547 BYU65542:BZO65547 CIQ65542:CJK65547 CSM65542:CTG65547 DCI65542:DDC65547 DME65542:DMY65547 DWA65542:DWU65547 EFW65542:EGQ65547 EPS65542:EQM65547 EZO65542:FAI65547 FJK65542:FKE65547 FTG65542:FUA65547 GDC65542:GDW65547 GMY65542:GNS65547 GWU65542:GXO65547 HGQ65542:HHK65547 HQM65542:HRG65547 IAI65542:IBC65547 IKE65542:IKY65547 IUA65542:IUU65547 JDW65542:JEQ65547 JNS65542:JOM65547 JXO65542:JYI65547 KHK65542:KIE65547 KRG65542:KSA65547 LBC65542:LBW65547 LKY65542:LLS65547 LUU65542:LVO65547 MEQ65542:MFK65547 MOM65542:MPG65547 MYI65542:MZC65547 NIE65542:NIY65547 NSA65542:NSU65547 OBW65542:OCQ65547 OLS65542:OMM65547 OVO65542:OWI65547 PFK65542:PGE65547 PPG65542:PQA65547 PZC65542:PZW65547 QIY65542:QJS65547 QSU65542:QTO65547 RCQ65542:RDK65547 RMM65542:RNG65547 RWI65542:RXC65547 SGE65542:SGY65547 SQA65542:SQU65547 SZW65542:TAQ65547 TJS65542:TKM65547 TTO65542:TUI65547 UDK65542:UEE65547 UNG65542:UOA65547 UXC65542:UXW65547 VGY65542:VHS65547 VQU65542:VRO65547 WAQ65542:WBK65547 WKM65542:WLG65547 WUI65542:WVC65547 HW131078:IQ131083 RS131078:SM131083 ABO131078:ACI131083 ALK131078:AME131083 AVG131078:AWA131083 BFC131078:BFW131083 BOY131078:BPS131083 BYU131078:BZO131083 CIQ131078:CJK131083 CSM131078:CTG131083 DCI131078:DDC131083 DME131078:DMY131083 DWA131078:DWU131083 EFW131078:EGQ131083 EPS131078:EQM131083 EZO131078:FAI131083 FJK131078:FKE131083 FTG131078:FUA131083 GDC131078:GDW131083 GMY131078:GNS131083 GWU131078:GXO131083 HGQ131078:HHK131083 HQM131078:HRG131083 IAI131078:IBC131083 IKE131078:IKY131083 IUA131078:IUU131083 JDW131078:JEQ131083 JNS131078:JOM131083 JXO131078:JYI131083 KHK131078:KIE131083 KRG131078:KSA131083 LBC131078:LBW131083 LKY131078:LLS131083 LUU131078:LVO131083 MEQ131078:MFK131083 MOM131078:MPG131083 MYI131078:MZC131083 NIE131078:NIY131083 NSA131078:NSU131083 OBW131078:OCQ131083 OLS131078:OMM131083 OVO131078:OWI131083 PFK131078:PGE131083 PPG131078:PQA131083 PZC131078:PZW131083 QIY131078:QJS131083 QSU131078:QTO131083 RCQ131078:RDK131083 RMM131078:RNG131083 RWI131078:RXC131083 SGE131078:SGY131083 SQA131078:SQU131083 SZW131078:TAQ131083 TJS131078:TKM131083 TTO131078:TUI131083 UDK131078:UEE131083 UNG131078:UOA131083 UXC131078:UXW131083 VGY131078:VHS131083 VQU131078:VRO131083 WAQ131078:WBK131083 WKM131078:WLG131083 WUI131078:WVC131083 HW196614:IQ196619 RS196614:SM196619 ABO196614:ACI196619 ALK196614:AME196619 AVG196614:AWA196619 BFC196614:BFW196619 BOY196614:BPS196619 BYU196614:BZO196619 CIQ196614:CJK196619 CSM196614:CTG196619 DCI196614:DDC196619 DME196614:DMY196619 DWA196614:DWU196619 EFW196614:EGQ196619 EPS196614:EQM196619 EZO196614:FAI196619 FJK196614:FKE196619 FTG196614:FUA196619 GDC196614:GDW196619 GMY196614:GNS196619 GWU196614:GXO196619 HGQ196614:HHK196619 HQM196614:HRG196619 IAI196614:IBC196619 IKE196614:IKY196619 IUA196614:IUU196619 JDW196614:JEQ196619 JNS196614:JOM196619 JXO196614:JYI196619 KHK196614:KIE196619 KRG196614:KSA196619 LBC196614:LBW196619 LKY196614:LLS196619 LUU196614:LVO196619 MEQ196614:MFK196619 MOM196614:MPG196619 MYI196614:MZC196619 NIE196614:NIY196619 NSA196614:NSU196619 OBW196614:OCQ196619 OLS196614:OMM196619 OVO196614:OWI196619 PFK196614:PGE196619 PPG196614:PQA196619 PZC196614:PZW196619 QIY196614:QJS196619 QSU196614:QTO196619 RCQ196614:RDK196619 RMM196614:RNG196619 RWI196614:RXC196619 SGE196614:SGY196619 SQA196614:SQU196619 SZW196614:TAQ196619 TJS196614:TKM196619 TTO196614:TUI196619 UDK196614:UEE196619 UNG196614:UOA196619 UXC196614:UXW196619 VGY196614:VHS196619 VQU196614:VRO196619 WAQ196614:WBK196619 WKM196614:WLG196619 WUI196614:WVC196619 HW262150:IQ262155 RS262150:SM262155 ABO262150:ACI262155 ALK262150:AME262155 AVG262150:AWA262155 BFC262150:BFW262155 BOY262150:BPS262155 BYU262150:BZO262155 CIQ262150:CJK262155 CSM262150:CTG262155 DCI262150:DDC262155 DME262150:DMY262155 DWA262150:DWU262155 EFW262150:EGQ262155 EPS262150:EQM262155 EZO262150:FAI262155 FJK262150:FKE262155 FTG262150:FUA262155 GDC262150:GDW262155 GMY262150:GNS262155 GWU262150:GXO262155 HGQ262150:HHK262155 HQM262150:HRG262155 IAI262150:IBC262155 IKE262150:IKY262155 IUA262150:IUU262155 JDW262150:JEQ262155 JNS262150:JOM262155 JXO262150:JYI262155 KHK262150:KIE262155 KRG262150:KSA262155 LBC262150:LBW262155 LKY262150:LLS262155 LUU262150:LVO262155 MEQ262150:MFK262155 MOM262150:MPG262155 MYI262150:MZC262155 NIE262150:NIY262155 NSA262150:NSU262155 OBW262150:OCQ262155 OLS262150:OMM262155 OVO262150:OWI262155 PFK262150:PGE262155 PPG262150:PQA262155 PZC262150:PZW262155 QIY262150:QJS262155 QSU262150:QTO262155 RCQ262150:RDK262155 RMM262150:RNG262155 RWI262150:RXC262155 SGE262150:SGY262155 SQA262150:SQU262155 SZW262150:TAQ262155 TJS262150:TKM262155 TTO262150:TUI262155 UDK262150:UEE262155 UNG262150:UOA262155 UXC262150:UXW262155 VGY262150:VHS262155 VQU262150:VRO262155 WAQ262150:WBK262155 WKM262150:WLG262155 WUI262150:WVC262155 HW327686:IQ327691 RS327686:SM327691 ABO327686:ACI327691 ALK327686:AME327691 AVG327686:AWA327691 BFC327686:BFW327691 BOY327686:BPS327691 BYU327686:BZO327691 CIQ327686:CJK327691 CSM327686:CTG327691 DCI327686:DDC327691 DME327686:DMY327691 DWA327686:DWU327691 EFW327686:EGQ327691 EPS327686:EQM327691 EZO327686:FAI327691 FJK327686:FKE327691 FTG327686:FUA327691 GDC327686:GDW327691 GMY327686:GNS327691 GWU327686:GXO327691 HGQ327686:HHK327691 HQM327686:HRG327691 IAI327686:IBC327691 IKE327686:IKY327691 IUA327686:IUU327691 JDW327686:JEQ327691 JNS327686:JOM327691 JXO327686:JYI327691 KHK327686:KIE327691 KRG327686:KSA327691 LBC327686:LBW327691 LKY327686:LLS327691 LUU327686:LVO327691 MEQ327686:MFK327691 MOM327686:MPG327691 MYI327686:MZC327691 NIE327686:NIY327691 NSA327686:NSU327691 OBW327686:OCQ327691 OLS327686:OMM327691 OVO327686:OWI327691 PFK327686:PGE327691 PPG327686:PQA327691 PZC327686:PZW327691 QIY327686:QJS327691 QSU327686:QTO327691 RCQ327686:RDK327691 RMM327686:RNG327691 RWI327686:RXC327691 SGE327686:SGY327691 SQA327686:SQU327691 SZW327686:TAQ327691 TJS327686:TKM327691 TTO327686:TUI327691 UDK327686:UEE327691 UNG327686:UOA327691 UXC327686:UXW327691 VGY327686:VHS327691 VQU327686:VRO327691 WAQ327686:WBK327691 WKM327686:WLG327691 WUI327686:WVC327691 HW393222:IQ393227 RS393222:SM393227 ABO393222:ACI393227 ALK393222:AME393227 AVG393222:AWA393227 BFC393222:BFW393227 BOY393222:BPS393227 BYU393222:BZO393227 CIQ393222:CJK393227 CSM393222:CTG393227 DCI393222:DDC393227 DME393222:DMY393227 DWA393222:DWU393227 EFW393222:EGQ393227 EPS393222:EQM393227 EZO393222:FAI393227 FJK393222:FKE393227 FTG393222:FUA393227 GDC393222:GDW393227 GMY393222:GNS393227 GWU393222:GXO393227 HGQ393222:HHK393227 HQM393222:HRG393227 IAI393222:IBC393227 IKE393222:IKY393227 IUA393222:IUU393227 JDW393222:JEQ393227 JNS393222:JOM393227 JXO393222:JYI393227 KHK393222:KIE393227 KRG393222:KSA393227 LBC393222:LBW393227 LKY393222:LLS393227 LUU393222:LVO393227 MEQ393222:MFK393227 MOM393222:MPG393227 MYI393222:MZC393227 NIE393222:NIY393227 NSA393222:NSU393227 OBW393222:OCQ393227 OLS393222:OMM393227 OVO393222:OWI393227 PFK393222:PGE393227 PPG393222:PQA393227 PZC393222:PZW393227 QIY393222:QJS393227 QSU393222:QTO393227 RCQ393222:RDK393227 RMM393222:RNG393227 RWI393222:RXC393227 SGE393222:SGY393227 SQA393222:SQU393227 SZW393222:TAQ393227 TJS393222:TKM393227 TTO393222:TUI393227 UDK393222:UEE393227 UNG393222:UOA393227 UXC393222:UXW393227 VGY393222:VHS393227 VQU393222:VRO393227 WAQ393222:WBK393227 WKM393222:WLG393227 WUI393222:WVC393227 HW458758:IQ458763 RS458758:SM458763 ABO458758:ACI458763 ALK458758:AME458763 AVG458758:AWA458763 BFC458758:BFW458763 BOY458758:BPS458763 BYU458758:BZO458763 CIQ458758:CJK458763 CSM458758:CTG458763 DCI458758:DDC458763 DME458758:DMY458763 DWA458758:DWU458763 EFW458758:EGQ458763 EPS458758:EQM458763 EZO458758:FAI458763 FJK458758:FKE458763 FTG458758:FUA458763 GDC458758:GDW458763 GMY458758:GNS458763 GWU458758:GXO458763 HGQ458758:HHK458763 HQM458758:HRG458763 IAI458758:IBC458763 IKE458758:IKY458763 IUA458758:IUU458763 JDW458758:JEQ458763 JNS458758:JOM458763 JXO458758:JYI458763 KHK458758:KIE458763 KRG458758:KSA458763 LBC458758:LBW458763 LKY458758:LLS458763 LUU458758:LVO458763 MEQ458758:MFK458763 MOM458758:MPG458763 MYI458758:MZC458763 NIE458758:NIY458763 NSA458758:NSU458763 OBW458758:OCQ458763 OLS458758:OMM458763 OVO458758:OWI458763 PFK458758:PGE458763 PPG458758:PQA458763 PZC458758:PZW458763 QIY458758:QJS458763 QSU458758:QTO458763 RCQ458758:RDK458763 RMM458758:RNG458763 RWI458758:RXC458763 SGE458758:SGY458763 SQA458758:SQU458763 SZW458758:TAQ458763 TJS458758:TKM458763 TTO458758:TUI458763 UDK458758:UEE458763 UNG458758:UOA458763 UXC458758:UXW458763 VGY458758:VHS458763 VQU458758:VRO458763 WAQ458758:WBK458763 WKM458758:WLG458763 WUI458758:WVC458763 HW524294:IQ524299 RS524294:SM524299 ABO524294:ACI524299 ALK524294:AME524299 AVG524294:AWA524299 BFC524294:BFW524299 BOY524294:BPS524299 BYU524294:BZO524299 CIQ524294:CJK524299 CSM524294:CTG524299 DCI524294:DDC524299 DME524294:DMY524299 DWA524294:DWU524299 EFW524294:EGQ524299 EPS524294:EQM524299 EZO524294:FAI524299 FJK524294:FKE524299 FTG524294:FUA524299 GDC524294:GDW524299 GMY524294:GNS524299 GWU524294:GXO524299 HGQ524294:HHK524299 HQM524294:HRG524299 IAI524294:IBC524299 IKE524294:IKY524299 IUA524294:IUU524299 JDW524294:JEQ524299 JNS524294:JOM524299 JXO524294:JYI524299 KHK524294:KIE524299 KRG524294:KSA524299 LBC524294:LBW524299 LKY524294:LLS524299 LUU524294:LVO524299 MEQ524294:MFK524299 MOM524294:MPG524299 MYI524294:MZC524299 NIE524294:NIY524299 NSA524294:NSU524299 OBW524294:OCQ524299 OLS524294:OMM524299 OVO524294:OWI524299 PFK524294:PGE524299 PPG524294:PQA524299 PZC524294:PZW524299 QIY524294:QJS524299 QSU524294:QTO524299 RCQ524294:RDK524299 RMM524294:RNG524299 RWI524294:RXC524299 SGE524294:SGY524299 SQA524294:SQU524299 SZW524294:TAQ524299 TJS524294:TKM524299 TTO524294:TUI524299 UDK524294:UEE524299 UNG524294:UOA524299 UXC524294:UXW524299 VGY524294:VHS524299 VQU524294:VRO524299 WAQ524294:WBK524299 WKM524294:WLG524299 WUI524294:WVC524299 HW589830:IQ589835 RS589830:SM589835 ABO589830:ACI589835 ALK589830:AME589835 AVG589830:AWA589835 BFC589830:BFW589835 BOY589830:BPS589835 BYU589830:BZO589835 CIQ589830:CJK589835 CSM589830:CTG589835 DCI589830:DDC589835 DME589830:DMY589835 DWA589830:DWU589835 EFW589830:EGQ589835 EPS589830:EQM589835 EZO589830:FAI589835 FJK589830:FKE589835 FTG589830:FUA589835 GDC589830:GDW589835 GMY589830:GNS589835 GWU589830:GXO589835 HGQ589830:HHK589835 HQM589830:HRG589835 IAI589830:IBC589835 IKE589830:IKY589835 IUA589830:IUU589835 JDW589830:JEQ589835 JNS589830:JOM589835 JXO589830:JYI589835 KHK589830:KIE589835 KRG589830:KSA589835 LBC589830:LBW589835 LKY589830:LLS589835 LUU589830:LVO589835 MEQ589830:MFK589835 MOM589830:MPG589835 MYI589830:MZC589835 NIE589830:NIY589835 NSA589830:NSU589835 OBW589830:OCQ589835 OLS589830:OMM589835 OVO589830:OWI589835 PFK589830:PGE589835 PPG589830:PQA589835 PZC589830:PZW589835 QIY589830:QJS589835 QSU589830:QTO589835 RCQ589830:RDK589835 RMM589830:RNG589835 RWI589830:RXC589835 SGE589830:SGY589835 SQA589830:SQU589835 SZW589830:TAQ589835 TJS589830:TKM589835 TTO589830:TUI589835 UDK589830:UEE589835 UNG589830:UOA589835 UXC589830:UXW589835 VGY589830:VHS589835 VQU589830:VRO589835 WAQ589830:WBK589835 WKM589830:WLG589835 WUI589830:WVC589835 HW655366:IQ655371 RS655366:SM655371 ABO655366:ACI655371 ALK655366:AME655371 AVG655366:AWA655371 BFC655366:BFW655371 BOY655366:BPS655371 BYU655366:BZO655371 CIQ655366:CJK655371 CSM655366:CTG655371 DCI655366:DDC655371 DME655366:DMY655371 DWA655366:DWU655371 EFW655366:EGQ655371 EPS655366:EQM655371 EZO655366:FAI655371 FJK655366:FKE655371 FTG655366:FUA655371 GDC655366:GDW655371 GMY655366:GNS655371 GWU655366:GXO655371 HGQ655366:HHK655371 HQM655366:HRG655371 IAI655366:IBC655371 IKE655366:IKY655371 IUA655366:IUU655371 JDW655366:JEQ655371 JNS655366:JOM655371 JXO655366:JYI655371 KHK655366:KIE655371 KRG655366:KSA655371 LBC655366:LBW655371 LKY655366:LLS655371 LUU655366:LVO655371 MEQ655366:MFK655371 MOM655366:MPG655371 MYI655366:MZC655371 NIE655366:NIY655371 NSA655366:NSU655371 OBW655366:OCQ655371 OLS655366:OMM655371 OVO655366:OWI655371 PFK655366:PGE655371 PPG655366:PQA655371 PZC655366:PZW655371 QIY655366:QJS655371 QSU655366:QTO655371 RCQ655366:RDK655371 RMM655366:RNG655371 RWI655366:RXC655371 SGE655366:SGY655371 SQA655366:SQU655371 SZW655366:TAQ655371 TJS655366:TKM655371 TTO655366:TUI655371 UDK655366:UEE655371 UNG655366:UOA655371 UXC655366:UXW655371 VGY655366:VHS655371 VQU655366:VRO655371 WAQ655366:WBK655371 WKM655366:WLG655371 WUI655366:WVC655371 HW720902:IQ720907 RS720902:SM720907 ABO720902:ACI720907 ALK720902:AME720907 AVG720902:AWA720907 BFC720902:BFW720907 BOY720902:BPS720907 BYU720902:BZO720907 CIQ720902:CJK720907 CSM720902:CTG720907 DCI720902:DDC720907 DME720902:DMY720907 DWA720902:DWU720907 EFW720902:EGQ720907 EPS720902:EQM720907 EZO720902:FAI720907 FJK720902:FKE720907 FTG720902:FUA720907 GDC720902:GDW720907 GMY720902:GNS720907 GWU720902:GXO720907 HGQ720902:HHK720907 HQM720902:HRG720907 IAI720902:IBC720907 IKE720902:IKY720907 IUA720902:IUU720907 JDW720902:JEQ720907 JNS720902:JOM720907 JXO720902:JYI720907 KHK720902:KIE720907 KRG720902:KSA720907 LBC720902:LBW720907 LKY720902:LLS720907 LUU720902:LVO720907 MEQ720902:MFK720907 MOM720902:MPG720907 MYI720902:MZC720907 NIE720902:NIY720907 NSA720902:NSU720907 OBW720902:OCQ720907 OLS720902:OMM720907 OVO720902:OWI720907 PFK720902:PGE720907 PPG720902:PQA720907 PZC720902:PZW720907 QIY720902:QJS720907 QSU720902:QTO720907 RCQ720902:RDK720907 RMM720902:RNG720907 RWI720902:RXC720907 SGE720902:SGY720907 SQA720902:SQU720907 SZW720902:TAQ720907 TJS720902:TKM720907 TTO720902:TUI720907 UDK720902:UEE720907 UNG720902:UOA720907 UXC720902:UXW720907 VGY720902:VHS720907 VQU720902:VRO720907 WAQ720902:WBK720907 WKM720902:WLG720907 WUI720902:WVC720907 HW786438:IQ786443 RS786438:SM786443 ABO786438:ACI786443 ALK786438:AME786443 AVG786438:AWA786443 BFC786438:BFW786443 BOY786438:BPS786443 BYU786438:BZO786443 CIQ786438:CJK786443 CSM786438:CTG786443 DCI786438:DDC786443 DME786438:DMY786443 DWA786438:DWU786443 EFW786438:EGQ786443 EPS786438:EQM786443 EZO786438:FAI786443 FJK786438:FKE786443 FTG786438:FUA786443 GDC786438:GDW786443 GMY786438:GNS786443 GWU786438:GXO786443 HGQ786438:HHK786443 HQM786438:HRG786443 IAI786438:IBC786443 IKE786438:IKY786443 IUA786438:IUU786443 JDW786438:JEQ786443 JNS786438:JOM786443 JXO786438:JYI786443 KHK786438:KIE786443 KRG786438:KSA786443 LBC786438:LBW786443 LKY786438:LLS786443 LUU786438:LVO786443 MEQ786438:MFK786443 MOM786438:MPG786443 MYI786438:MZC786443 NIE786438:NIY786443 NSA786438:NSU786443 OBW786438:OCQ786443 OLS786438:OMM786443 OVO786438:OWI786443 PFK786438:PGE786443 PPG786438:PQA786443 PZC786438:PZW786443 QIY786438:QJS786443 QSU786438:QTO786443 RCQ786438:RDK786443 RMM786438:RNG786443 RWI786438:RXC786443 SGE786438:SGY786443 SQA786438:SQU786443 SZW786438:TAQ786443 TJS786438:TKM786443 TTO786438:TUI786443 UDK786438:UEE786443 UNG786438:UOA786443 UXC786438:UXW786443 VGY786438:VHS786443 VQU786438:VRO786443 WAQ786438:WBK786443 WKM786438:WLG786443 WUI786438:WVC786443 HW851974:IQ851979 RS851974:SM851979 ABO851974:ACI851979 ALK851974:AME851979 AVG851974:AWA851979 BFC851974:BFW851979 BOY851974:BPS851979 BYU851974:BZO851979 CIQ851974:CJK851979 CSM851974:CTG851979 DCI851974:DDC851979 DME851974:DMY851979 DWA851974:DWU851979 EFW851974:EGQ851979 EPS851974:EQM851979 EZO851974:FAI851979 FJK851974:FKE851979 FTG851974:FUA851979 GDC851974:GDW851979 GMY851974:GNS851979 GWU851974:GXO851979 HGQ851974:HHK851979 HQM851974:HRG851979 IAI851974:IBC851979 IKE851974:IKY851979 IUA851974:IUU851979 JDW851974:JEQ851979 JNS851974:JOM851979 JXO851974:JYI851979 KHK851974:KIE851979 KRG851974:KSA851979 LBC851974:LBW851979 LKY851974:LLS851979 LUU851974:LVO851979 MEQ851974:MFK851979 MOM851974:MPG851979 MYI851974:MZC851979 NIE851974:NIY851979 NSA851974:NSU851979 OBW851974:OCQ851979 OLS851974:OMM851979 OVO851974:OWI851979 PFK851974:PGE851979 PPG851974:PQA851979 PZC851974:PZW851979 QIY851974:QJS851979 QSU851974:QTO851979 RCQ851974:RDK851979 RMM851974:RNG851979 RWI851974:RXC851979 SGE851974:SGY851979 SQA851974:SQU851979 SZW851974:TAQ851979 TJS851974:TKM851979 TTO851974:TUI851979 UDK851974:UEE851979 UNG851974:UOA851979 UXC851974:UXW851979 VGY851974:VHS851979 VQU851974:VRO851979 WAQ851974:WBK851979 WKM851974:WLG851979 WUI851974:WVC851979 HW917510:IQ917515 RS917510:SM917515 ABO917510:ACI917515 ALK917510:AME917515 AVG917510:AWA917515 BFC917510:BFW917515 BOY917510:BPS917515 BYU917510:BZO917515 CIQ917510:CJK917515 CSM917510:CTG917515 DCI917510:DDC917515 DME917510:DMY917515 DWA917510:DWU917515 EFW917510:EGQ917515 EPS917510:EQM917515 EZO917510:FAI917515 FJK917510:FKE917515 FTG917510:FUA917515 GDC917510:GDW917515 GMY917510:GNS917515 GWU917510:GXO917515 HGQ917510:HHK917515 HQM917510:HRG917515 IAI917510:IBC917515 IKE917510:IKY917515 IUA917510:IUU917515 JDW917510:JEQ917515 JNS917510:JOM917515 JXO917510:JYI917515 KHK917510:KIE917515 KRG917510:KSA917515 LBC917510:LBW917515 LKY917510:LLS917515 LUU917510:LVO917515 MEQ917510:MFK917515 MOM917510:MPG917515 MYI917510:MZC917515 NIE917510:NIY917515 NSA917510:NSU917515 OBW917510:OCQ917515 OLS917510:OMM917515 OVO917510:OWI917515 PFK917510:PGE917515 PPG917510:PQA917515 PZC917510:PZW917515 QIY917510:QJS917515 QSU917510:QTO917515 RCQ917510:RDK917515 RMM917510:RNG917515 RWI917510:RXC917515 SGE917510:SGY917515 SQA917510:SQU917515 SZW917510:TAQ917515 TJS917510:TKM917515 TTO917510:TUI917515 UDK917510:UEE917515 UNG917510:UOA917515 UXC917510:UXW917515 VGY917510:VHS917515 VQU917510:VRO917515 WAQ917510:WBK917515 WKM917510:WLG917515 WUI917510:WVC917515 HW983046:IQ983051 RS983046:SM983051 ABO983046:ACI983051 ALK983046:AME983051 AVG983046:AWA983051 BFC983046:BFW983051 BOY983046:BPS983051 BYU983046:BZO983051 CIQ983046:CJK983051 CSM983046:CTG983051 DCI983046:DDC983051 DME983046:DMY983051 DWA983046:DWU983051 EFW983046:EGQ983051 EPS983046:EQM983051 EZO983046:FAI983051 FJK983046:FKE983051 FTG983046:FUA983051 GDC983046:GDW983051 GMY983046:GNS983051 GWU983046:GXO983051 HGQ983046:HHK983051 HQM983046:HRG983051 IAI983046:IBC983051 IKE983046:IKY983051 IUA983046:IUU983051 JDW983046:JEQ983051 JNS983046:JOM983051 JXO983046:JYI983051 KHK983046:KIE983051 KRG983046:KSA983051 LBC983046:LBW983051 LKY983046:LLS983051 LUU983046:LVO983051 MEQ983046:MFK983051 MOM983046:MPG983051 MYI983046:MZC983051 NIE983046:NIY983051 NSA983046:NSU983051 OBW983046:OCQ983051 OLS983046:OMM983051 OVO983046:OWI983051 PFK983046:PGE983051 PPG983046:PQA983051 PZC983046:PZW983051 QIY983046:QJS983051 QSU983046:QTO983051 RCQ983046:RDK983051 RMM983046:RNG983051 RWI983046:RXC983051 SGE983046:SGY983051 SQA983046:SQU983051 SZW983046:TAQ983051 TJS983046:TKM983051 TTO983046:TUI983051 UDK983046:UEE983051 UNG983046:UOA983051 UXC983046:UXW983051 VGY983046:VHS983051 VQU983046:VRO983051 WAQ983046:WBK983051 WKM983046:WLG983051 WUI983046:WVC983051 WUG23:WUG31 WKK23:WKK31 WAO23:WAO31 VQS23:VQS31 VGW23:VGW31 UXA23:UXA31 UNE23:UNE31 UDI23:UDI31 TTM23:TTM31 TJQ23:TJQ31 SZU23:SZU31 SPY23:SPY31 SGC23:SGC31 RWG23:RWG31 RMK23:RMK31 RCO23:RCO31 QSS23:QSS31 QIW23:QIW31 PZA23:PZA31 PPE23:PPE31 PFI23:PFI31 OVM23:OVM31 OLQ23:OLQ31 OBU23:OBU31 NRY23:NRY31 NIC23:NIC31 MYG23:MYG31 MOK23:MOK31 MEO23:MEO31 LUS23:LUS31 LKW23:LKW31 LBA23:LBA31 KRE23:KRE31 KHI23:KHI31 JXM23:JXM31 JNQ23:JNQ31 JDU23:JDU31 ITY23:ITY31 IKC23:IKC31 IAG23:IAG31 HQK23:HQK31 HGO23:HGO31 GWS23:GWS31 GMW23:GMW31 GDA23:GDA31 FTE23:FTE31 FJI23:FJI31 EZM23:EZM31 EPQ23:EPQ31 EFU23:EFU31 DVY23:DVY31 DMC23:DMC31 DCG23:DCG31 CSK23:CSK31 CIO23:CIO31 BYS23:BYS31 BOW23:BOW31 BFA23:BFA31 AVE23:AVE31 ALI23:ALI31 ABM23:ABM31 RQ23:RQ31 HU23:HU31 B15:B22 HW15:HW22 RS15:RS22 ABO15:ABO22 ALK15:ALK22 AVG15:AVG22 BFC15:BFC22 BOY15:BOY22 BYU15:BYU22 CIQ15:CIQ22 CSM15:CSM22 DCI15:DCI22 DME15:DME22 DWA15:DWA22 EFW15:EFW22 EPS15:EPS22 EZO15:EZO22 FJK15:FJK22 FTG15:FTG22 GDC15:GDC22 GMY15:GMY22 GWU15:GWU22 HGQ15:HGQ22 HQM15:HQM22 IAI15:IAI22 IKE15:IKE22 IUA15:IUA22 JDW15:JDW22 JNS15:JNS22 JXO15:JXO22 KHK15:KHK22 KRG15:KRG22 LBC15:LBC22 LKY15:LKY22 LUU15:LUU22 MEQ15:MEQ22 MOM15:MOM22 MYI15:MYI22 NIE15:NIE22 NSA15:NSA22 OBW15:OBW22 OLS15:OLS22 OVO15:OVO22 PFK15:PFK22 PPG15:PPG22 PZC15:PZC22 QIY15:QIY22 QSU15:QSU22 RCQ15:RCQ22 RMM15:RMM22 RWI15:RWI22 SGE15:SGE22 SQA15:SQA22 SZW15:SZW22 TJS15:TJS22 TTO15:TTO22 UDK15:UDK22 UNG15:UNG22 UXC15:UXC22 VGY15:VGY22 VQU15:VQU22 WAQ15:WAQ22 WKM15:WKM22 WUI15:WUI22 HX16:IQ22 RT16:SM22 ABP16:ACI22 ALL16:AME22 AVH16:AWA22 BFD16:BFW22 BOZ16:BPS22 BYV16:BZO22 CIR16:CJK22 CSN16:CTG22 DCJ16:DDC22 DMF16:DMY22 DWB16:DWU22 EFX16:EGQ22 EPT16:EQM22 EZP16:FAI22 FJL16:FKE22 FTH16:FUA22 GDD16:GDW22 GMZ16:GNS22 GWV16:GXO22 HGR16:HHK22 HQN16:HRG22 IAJ16:IBC22 IKF16:IKY22 IUB16:IUU22 JDX16:JEQ22 JNT16:JOM22 JXP16:JYI22 KHL16:KIE22 KRH16:KSA22 LBD16:LBW22 LKZ16:LLS22 LUV16:LVO22 MER16:MFK22 MON16:MPG22 MYJ16:MZC22 NIF16:NIY22 NSB16:NSU22 OBX16:OCQ22 OLT16:OMM22 OVP16:OWI22 PFL16:PGE22 PPH16:PQA22 PZD16:PZW22 QIZ16:QJS22 QSV16:QTO22 RCR16:RDK22 RMN16:RNG22 RWJ16:RXC22 SGF16:SGY22 SQB16:SQU22 SZX16:TAQ22 TJT16:TKM22 TTP16:TUI22 UDL16:UEE22 UNH16:UOA22 UXD16:UXW22 VGZ16:VHS22 VQV16:VRO22 WAR16:WBK22 WKN16:WLG22 WUJ16:WVC22 B983046:G983051 C65526:G65540 C131062:G131076 C196598:G196612 C262134:G262148 C327670:G327684 C393206:G393220 C458742:G458756 C524278:G524292 C589814:G589828 C655350:G655364 C720886:G720900 C786422:G786436 C851958:G851972 C917494:G917508 C983030:G983044 B65549:G65554 B131085:G131090 B196621:G196626 B262157:G262162 B327693:G327698 B393229:G393234 B458765:G458770 B524301:G524306 B589837:G589842 B655373:G655378 B720909:G720914 B786445:G786450 B851981:G851986 B917517:G917522 B983053:G983058 B24:G30 B65542:G65547 B131078:G131083 B196614:G196619 B262150:G262155 B327686:G327691 B393222:G393227 B458758:G458763 B524294:G524299 B589830:G589835 B655366:G655371 B720902:G720907 B786438:G786443 B851974:G851979 B917510:G917515 C16:G22">
      <formula1>900</formula1>
    </dataValidation>
  </dataValidations>
  <printOptions horizontalCentered="1"/>
  <pageMargins left="0" right="0" top="0.15748031496062992" bottom="0" header="0" footer="0"/>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R113"/>
  <sheetViews>
    <sheetView view="pageBreakPreview" topLeftCell="A4" zoomScale="55" zoomScaleNormal="70" zoomScaleSheetLayoutView="55" workbookViewId="0">
      <selection activeCell="B30" sqref="B30"/>
    </sheetView>
  </sheetViews>
  <sheetFormatPr defaultRowHeight="15" outlineLevelRow="1"/>
  <cols>
    <col min="1" max="1" width="20.5703125" style="23" customWidth="1"/>
    <col min="2" max="2" width="149.42578125" style="6" customWidth="1"/>
    <col min="3" max="3" width="14.7109375" style="6" bestFit="1" customWidth="1"/>
    <col min="4" max="5" width="10" style="6" bestFit="1" customWidth="1"/>
    <col min="6" max="6" width="11" style="6" bestFit="1" customWidth="1"/>
    <col min="7" max="8" width="12.5703125" style="6" bestFit="1" customWidth="1"/>
    <col min="9" max="9" width="8.42578125" style="6" bestFit="1" customWidth="1"/>
    <col min="10" max="10" width="9.7109375" style="6" bestFit="1" customWidth="1"/>
    <col min="11" max="11" width="11" style="6" bestFit="1" customWidth="1"/>
    <col min="12" max="13" width="12.5703125" style="6" bestFit="1" customWidth="1"/>
    <col min="14" max="14" width="8.42578125" style="6" bestFit="1" customWidth="1"/>
    <col min="15" max="15" width="9.7109375" style="6" bestFit="1" customWidth="1"/>
    <col min="16" max="16" width="11" style="6" bestFit="1" customWidth="1"/>
    <col min="17" max="18" width="12.5703125" style="6" bestFit="1" customWidth="1"/>
    <col min="19" max="19" width="8.42578125" style="6" bestFit="1" customWidth="1"/>
    <col min="20" max="20" width="9.7109375" style="6" bestFit="1" customWidth="1"/>
    <col min="21" max="21" width="11" style="6" bestFit="1" customWidth="1"/>
    <col min="22" max="22" width="10.85546875" style="6" bestFit="1" customWidth="1"/>
    <col min="23" max="23" width="10.140625" style="6" bestFit="1" customWidth="1"/>
    <col min="24" max="24" width="18.42578125" style="6" customWidth="1"/>
    <col min="25" max="25" width="14.42578125" style="6" customWidth="1"/>
    <col min="26" max="26" width="15.42578125" style="6" customWidth="1"/>
    <col min="27" max="29" width="14.7109375" style="6" bestFit="1" customWidth="1"/>
    <col min="30" max="30" width="10" style="6" bestFit="1" customWidth="1"/>
    <col min="31" max="31" width="12.5703125" style="6" bestFit="1" customWidth="1"/>
    <col min="32" max="34" width="14.7109375" style="6" bestFit="1" customWidth="1"/>
    <col min="35" max="35" width="10" style="6" bestFit="1" customWidth="1"/>
    <col min="36" max="36" width="12.5703125" style="6" bestFit="1" customWidth="1"/>
    <col min="37" max="37" width="11" style="6" bestFit="1" customWidth="1"/>
    <col min="38" max="39" width="14.7109375" style="6" bestFit="1" customWidth="1"/>
    <col min="40" max="40" width="10" style="6" bestFit="1" customWidth="1"/>
    <col min="41" max="41" width="12.5703125" style="6" bestFit="1" customWidth="1"/>
    <col min="42" max="42" width="14.7109375" style="6" bestFit="1" customWidth="1"/>
    <col min="43" max="43" width="10.85546875" style="6" bestFit="1" customWidth="1"/>
    <col min="44" max="44" width="14.7109375" style="6" bestFit="1" customWidth="1"/>
    <col min="45" max="251" width="9.140625" style="6"/>
    <col min="252" max="252" width="4.85546875" style="6" customWidth="1"/>
    <col min="253" max="253" width="26.5703125" style="6" customWidth="1"/>
    <col min="254" max="254" width="11.28515625" style="6" bestFit="1" customWidth="1"/>
    <col min="255" max="255" width="80.5703125" style="6" customWidth="1"/>
    <col min="256" max="256" width="18" style="6" customWidth="1"/>
    <col min="257" max="257" width="19.42578125" style="6" customWidth="1"/>
    <col min="258" max="258" width="16.140625" style="6" bestFit="1" customWidth="1"/>
    <col min="259" max="259" width="18.28515625" style="6" customWidth="1"/>
    <col min="260" max="260" width="17.85546875" style="6" customWidth="1"/>
    <col min="261" max="261" width="16.140625" style="6" bestFit="1" customWidth="1"/>
    <col min="262" max="262" width="17.5703125" style="6" customWidth="1"/>
    <col min="263" max="263" width="19.28515625" style="6" customWidth="1"/>
    <col min="264" max="264" width="16.140625" style="6" bestFit="1" customWidth="1"/>
    <col min="265" max="265" width="18.5703125" style="6" customWidth="1"/>
    <col min="266" max="266" width="16.140625" style="6" customWidth="1"/>
    <col min="267" max="267" width="18.42578125" style="6" bestFit="1" customWidth="1"/>
    <col min="268" max="268" width="25.28515625" style="6" bestFit="1" customWidth="1"/>
    <col min="269" max="507" width="9.140625" style="6"/>
    <col min="508" max="508" width="4.85546875" style="6" customWidth="1"/>
    <col min="509" max="509" width="26.5703125" style="6" customWidth="1"/>
    <col min="510" max="510" width="11.28515625" style="6" bestFit="1" customWidth="1"/>
    <col min="511" max="511" width="80.5703125" style="6" customWidth="1"/>
    <col min="512" max="512" width="18" style="6" customWidth="1"/>
    <col min="513" max="513" width="19.42578125" style="6" customWidth="1"/>
    <col min="514" max="514" width="16.140625" style="6" bestFit="1" customWidth="1"/>
    <col min="515" max="515" width="18.28515625" style="6" customWidth="1"/>
    <col min="516" max="516" width="17.85546875" style="6" customWidth="1"/>
    <col min="517" max="517" width="16.140625" style="6" bestFit="1" customWidth="1"/>
    <col min="518" max="518" width="17.5703125" style="6" customWidth="1"/>
    <col min="519" max="519" width="19.28515625" style="6" customWidth="1"/>
    <col min="520" max="520" width="16.140625" style="6" bestFit="1" customWidth="1"/>
    <col min="521" max="521" width="18.5703125" style="6" customWidth="1"/>
    <col min="522" max="522" width="16.140625" style="6" customWidth="1"/>
    <col min="523" max="523" width="18.42578125" style="6" bestFit="1" customWidth="1"/>
    <col min="524" max="524" width="25.28515625" style="6" bestFit="1" customWidth="1"/>
    <col min="525" max="763" width="9.140625" style="6"/>
    <col min="764" max="764" width="4.85546875" style="6" customWidth="1"/>
    <col min="765" max="765" width="26.5703125" style="6" customWidth="1"/>
    <col min="766" max="766" width="11.28515625" style="6" bestFit="1" customWidth="1"/>
    <col min="767" max="767" width="80.5703125" style="6" customWidth="1"/>
    <col min="768" max="768" width="18" style="6" customWidth="1"/>
    <col min="769" max="769" width="19.42578125" style="6" customWidth="1"/>
    <col min="770" max="770" width="16.140625" style="6" bestFit="1" customWidth="1"/>
    <col min="771" max="771" width="18.28515625" style="6" customWidth="1"/>
    <col min="772" max="772" width="17.85546875" style="6" customWidth="1"/>
    <col min="773" max="773" width="16.140625" style="6" bestFit="1" customWidth="1"/>
    <col min="774" max="774" width="17.5703125" style="6" customWidth="1"/>
    <col min="775" max="775" width="19.28515625" style="6" customWidth="1"/>
    <col min="776" max="776" width="16.140625" style="6" bestFit="1" customWidth="1"/>
    <col min="777" max="777" width="18.5703125" style="6" customWidth="1"/>
    <col min="778" max="778" width="16.140625" style="6" customWidth="1"/>
    <col min="779" max="779" width="18.42578125" style="6" bestFit="1" customWidth="1"/>
    <col min="780" max="780" width="25.28515625" style="6" bestFit="1" customWidth="1"/>
    <col min="781" max="1019" width="9.140625" style="6"/>
    <col min="1020" max="1020" width="4.85546875" style="6" customWidth="1"/>
    <col min="1021" max="1021" width="26.5703125" style="6" customWidth="1"/>
    <col min="1022" max="1022" width="11.28515625" style="6" bestFit="1" customWidth="1"/>
    <col min="1023" max="1023" width="80.5703125" style="6" customWidth="1"/>
    <col min="1024" max="1024" width="18" style="6" customWidth="1"/>
    <col min="1025" max="1025" width="19.42578125" style="6" customWidth="1"/>
    <col min="1026" max="1026" width="16.140625" style="6" bestFit="1" customWidth="1"/>
    <col min="1027" max="1027" width="18.28515625" style="6" customWidth="1"/>
    <col min="1028" max="1028" width="17.85546875" style="6" customWidth="1"/>
    <col min="1029" max="1029" width="16.140625" style="6" bestFit="1" customWidth="1"/>
    <col min="1030" max="1030" width="17.5703125" style="6" customWidth="1"/>
    <col min="1031" max="1031" width="19.28515625" style="6" customWidth="1"/>
    <col min="1032" max="1032" width="16.140625" style="6" bestFit="1" customWidth="1"/>
    <col min="1033" max="1033" width="18.5703125" style="6" customWidth="1"/>
    <col min="1034" max="1034" width="16.140625" style="6" customWidth="1"/>
    <col min="1035" max="1035" width="18.42578125" style="6" bestFit="1" customWidth="1"/>
    <col min="1036" max="1036" width="25.28515625" style="6" bestFit="1" customWidth="1"/>
    <col min="1037" max="1275" width="9.140625" style="6"/>
    <col min="1276" max="1276" width="4.85546875" style="6" customWidth="1"/>
    <col min="1277" max="1277" width="26.5703125" style="6" customWidth="1"/>
    <col min="1278" max="1278" width="11.28515625" style="6" bestFit="1" customWidth="1"/>
    <col min="1279" max="1279" width="80.5703125" style="6" customWidth="1"/>
    <col min="1280" max="1280" width="18" style="6" customWidth="1"/>
    <col min="1281" max="1281" width="19.42578125" style="6" customWidth="1"/>
    <col min="1282" max="1282" width="16.140625" style="6" bestFit="1" customWidth="1"/>
    <col min="1283" max="1283" width="18.28515625" style="6" customWidth="1"/>
    <col min="1284" max="1284" width="17.85546875" style="6" customWidth="1"/>
    <col min="1285" max="1285" width="16.140625" style="6" bestFit="1" customWidth="1"/>
    <col min="1286" max="1286" width="17.5703125" style="6" customWidth="1"/>
    <col min="1287" max="1287" width="19.28515625" style="6" customWidth="1"/>
    <col min="1288" max="1288" width="16.140625" style="6" bestFit="1" customWidth="1"/>
    <col min="1289" max="1289" width="18.5703125" style="6" customWidth="1"/>
    <col min="1290" max="1290" width="16.140625" style="6" customWidth="1"/>
    <col min="1291" max="1291" width="18.42578125" style="6" bestFit="1" customWidth="1"/>
    <col min="1292" max="1292" width="25.28515625" style="6" bestFit="1" customWidth="1"/>
    <col min="1293" max="1531" width="9.140625" style="6"/>
    <col min="1532" max="1532" width="4.85546875" style="6" customWidth="1"/>
    <col min="1533" max="1533" width="26.5703125" style="6" customWidth="1"/>
    <col min="1534" max="1534" width="11.28515625" style="6" bestFit="1" customWidth="1"/>
    <col min="1535" max="1535" width="80.5703125" style="6" customWidth="1"/>
    <col min="1536" max="1536" width="18" style="6" customWidth="1"/>
    <col min="1537" max="1537" width="19.42578125" style="6" customWidth="1"/>
    <col min="1538" max="1538" width="16.140625" style="6" bestFit="1" customWidth="1"/>
    <col min="1539" max="1539" width="18.28515625" style="6" customWidth="1"/>
    <col min="1540" max="1540" width="17.85546875" style="6" customWidth="1"/>
    <col min="1541" max="1541" width="16.140625" style="6" bestFit="1" customWidth="1"/>
    <col min="1542" max="1542" width="17.5703125" style="6" customWidth="1"/>
    <col min="1543" max="1543" width="19.28515625" style="6" customWidth="1"/>
    <col min="1544" max="1544" width="16.140625" style="6" bestFit="1" customWidth="1"/>
    <col min="1545" max="1545" width="18.5703125" style="6" customWidth="1"/>
    <col min="1546" max="1546" width="16.140625" style="6" customWidth="1"/>
    <col min="1547" max="1547" width="18.42578125" style="6" bestFit="1" customWidth="1"/>
    <col min="1548" max="1548" width="25.28515625" style="6" bestFit="1" customWidth="1"/>
    <col min="1549" max="1787" width="9.140625" style="6"/>
    <col min="1788" max="1788" width="4.85546875" style="6" customWidth="1"/>
    <col min="1789" max="1789" width="26.5703125" style="6" customWidth="1"/>
    <col min="1790" max="1790" width="11.28515625" style="6" bestFit="1" customWidth="1"/>
    <col min="1791" max="1791" width="80.5703125" style="6" customWidth="1"/>
    <col min="1792" max="1792" width="18" style="6" customWidth="1"/>
    <col min="1793" max="1793" width="19.42578125" style="6" customWidth="1"/>
    <col min="1794" max="1794" width="16.140625" style="6" bestFit="1" customWidth="1"/>
    <col min="1795" max="1795" width="18.28515625" style="6" customWidth="1"/>
    <col min="1796" max="1796" width="17.85546875" style="6" customWidth="1"/>
    <col min="1797" max="1797" width="16.140625" style="6" bestFit="1" customWidth="1"/>
    <col min="1798" max="1798" width="17.5703125" style="6" customWidth="1"/>
    <col min="1799" max="1799" width="19.28515625" style="6" customWidth="1"/>
    <col min="1800" max="1800" width="16.140625" style="6" bestFit="1" customWidth="1"/>
    <col min="1801" max="1801" width="18.5703125" style="6" customWidth="1"/>
    <col min="1802" max="1802" width="16.140625" style="6" customWidth="1"/>
    <col min="1803" max="1803" width="18.42578125" style="6" bestFit="1" customWidth="1"/>
    <col min="1804" max="1804" width="25.28515625" style="6" bestFit="1" customWidth="1"/>
    <col min="1805" max="2043" width="9.140625" style="6"/>
    <col min="2044" max="2044" width="4.85546875" style="6" customWidth="1"/>
    <col min="2045" max="2045" width="26.5703125" style="6" customWidth="1"/>
    <col min="2046" max="2046" width="11.28515625" style="6" bestFit="1" customWidth="1"/>
    <col min="2047" max="2047" width="80.5703125" style="6" customWidth="1"/>
    <col min="2048" max="2048" width="18" style="6" customWidth="1"/>
    <col min="2049" max="2049" width="19.42578125" style="6" customWidth="1"/>
    <col min="2050" max="2050" width="16.140625" style="6" bestFit="1" customWidth="1"/>
    <col min="2051" max="2051" width="18.28515625" style="6" customWidth="1"/>
    <col min="2052" max="2052" width="17.85546875" style="6" customWidth="1"/>
    <col min="2053" max="2053" width="16.140625" style="6" bestFit="1" customWidth="1"/>
    <col min="2054" max="2054" width="17.5703125" style="6" customWidth="1"/>
    <col min="2055" max="2055" width="19.28515625" style="6" customWidth="1"/>
    <col min="2056" max="2056" width="16.140625" style="6" bestFit="1" customWidth="1"/>
    <col min="2057" max="2057" width="18.5703125" style="6" customWidth="1"/>
    <col min="2058" max="2058" width="16.140625" style="6" customWidth="1"/>
    <col min="2059" max="2059" width="18.42578125" style="6" bestFit="1" customWidth="1"/>
    <col min="2060" max="2060" width="25.28515625" style="6" bestFit="1" customWidth="1"/>
    <col min="2061" max="2299" width="9.140625" style="6"/>
    <col min="2300" max="2300" width="4.85546875" style="6" customWidth="1"/>
    <col min="2301" max="2301" width="26.5703125" style="6" customWidth="1"/>
    <col min="2302" max="2302" width="11.28515625" style="6" bestFit="1" customWidth="1"/>
    <col min="2303" max="2303" width="80.5703125" style="6" customWidth="1"/>
    <col min="2304" max="2304" width="18" style="6" customWidth="1"/>
    <col min="2305" max="2305" width="19.42578125" style="6" customWidth="1"/>
    <col min="2306" max="2306" width="16.140625" style="6" bestFit="1" customWidth="1"/>
    <col min="2307" max="2307" width="18.28515625" style="6" customWidth="1"/>
    <col min="2308" max="2308" width="17.85546875" style="6" customWidth="1"/>
    <col min="2309" max="2309" width="16.140625" style="6" bestFit="1" customWidth="1"/>
    <col min="2310" max="2310" width="17.5703125" style="6" customWidth="1"/>
    <col min="2311" max="2311" width="19.28515625" style="6" customWidth="1"/>
    <col min="2312" max="2312" width="16.140625" style="6" bestFit="1" customWidth="1"/>
    <col min="2313" max="2313" width="18.5703125" style="6" customWidth="1"/>
    <col min="2314" max="2314" width="16.140625" style="6" customWidth="1"/>
    <col min="2315" max="2315" width="18.42578125" style="6" bestFit="1" customWidth="1"/>
    <col min="2316" max="2316" width="25.28515625" style="6" bestFit="1" customWidth="1"/>
    <col min="2317" max="2555" width="9.140625" style="6"/>
    <col min="2556" max="2556" width="4.85546875" style="6" customWidth="1"/>
    <col min="2557" max="2557" width="26.5703125" style="6" customWidth="1"/>
    <col min="2558" max="2558" width="11.28515625" style="6" bestFit="1" customWidth="1"/>
    <col min="2559" max="2559" width="80.5703125" style="6" customWidth="1"/>
    <col min="2560" max="2560" width="18" style="6" customWidth="1"/>
    <col min="2561" max="2561" width="19.42578125" style="6" customWidth="1"/>
    <col min="2562" max="2562" width="16.140625" style="6" bestFit="1" customWidth="1"/>
    <col min="2563" max="2563" width="18.28515625" style="6" customWidth="1"/>
    <col min="2564" max="2564" width="17.85546875" style="6" customWidth="1"/>
    <col min="2565" max="2565" width="16.140625" style="6" bestFit="1" customWidth="1"/>
    <col min="2566" max="2566" width="17.5703125" style="6" customWidth="1"/>
    <col min="2567" max="2567" width="19.28515625" style="6" customWidth="1"/>
    <col min="2568" max="2568" width="16.140625" style="6" bestFit="1" customWidth="1"/>
    <col min="2569" max="2569" width="18.5703125" style="6" customWidth="1"/>
    <col min="2570" max="2570" width="16.140625" style="6" customWidth="1"/>
    <col min="2571" max="2571" width="18.42578125" style="6" bestFit="1" customWidth="1"/>
    <col min="2572" max="2572" width="25.28515625" style="6" bestFit="1" customWidth="1"/>
    <col min="2573" max="2811" width="9.140625" style="6"/>
    <col min="2812" max="2812" width="4.85546875" style="6" customWidth="1"/>
    <col min="2813" max="2813" width="26.5703125" style="6" customWidth="1"/>
    <col min="2814" max="2814" width="11.28515625" style="6" bestFit="1" customWidth="1"/>
    <col min="2815" max="2815" width="80.5703125" style="6" customWidth="1"/>
    <col min="2816" max="2816" width="18" style="6" customWidth="1"/>
    <col min="2817" max="2817" width="19.42578125" style="6" customWidth="1"/>
    <col min="2818" max="2818" width="16.140625" style="6" bestFit="1" customWidth="1"/>
    <col min="2819" max="2819" width="18.28515625" style="6" customWidth="1"/>
    <col min="2820" max="2820" width="17.85546875" style="6" customWidth="1"/>
    <col min="2821" max="2821" width="16.140625" style="6" bestFit="1" customWidth="1"/>
    <col min="2822" max="2822" width="17.5703125" style="6" customWidth="1"/>
    <col min="2823" max="2823" width="19.28515625" style="6" customWidth="1"/>
    <col min="2824" max="2824" width="16.140625" style="6" bestFit="1" customWidth="1"/>
    <col min="2825" max="2825" width="18.5703125" style="6" customWidth="1"/>
    <col min="2826" max="2826" width="16.140625" style="6" customWidth="1"/>
    <col min="2827" max="2827" width="18.42578125" style="6" bestFit="1" customWidth="1"/>
    <col min="2828" max="2828" width="25.28515625" style="6" bestFit="1" customWidth="1"/>
    <col min="2829" max="3067" width="9.140625" style="6"/>
    <col min="3068" max="3068" width="4.85546875" style="6" customWidth="1"/>
    <col min="3069" max="3069" width="26.5703125" style="6" customWidth="1"/>
    <col min="3070" max="3070" width="11.28515625" style="6" bestFit="1" customWidth="1"/>
    <col min="3071" max="3071" width="80.5703125" style="6" customWidth="1"/>
    <col min="3072" max="3072" width="18" style="6" customWidth="1"/>
    <col min="3073" max="3073" width="19.42578125" style="6" customWidth="1"/>
    <col min="3074" max="3074" width="16.140625" style="6" bestFit="1" customWidth="1"/>
    <col min="3075" max="3075" width="18.28515625" style="6" customWidth="1"/>
    <col min="3076" max="3076" width="17.85546875" style="6" customWidth="1"/>
    <col min="3077" max="3077" width="16.140625" style="6" bestFit="1" customWidth="1"/>
    <col min="3078" max="3078" width="17.5703125" style="6" customWidth="1"/>
    <col min="3079" max="3079" width="19.28515625" style="6" customWidth="1"/>
    <col min="3080" max="3080" width="16.140625" style="6" bestFit="1" customWidth="1"/>
    <col min="3081" max="3081" width="18.5703125" style="6" customWidth="1"/>
    <col min="3082" max="3082" width="16.140625" style="6" customWidth="1"/>
    <col min="3083" max="3083" width="18.42578125" style="6" bestFit="1" customWidth="1"/>
    <col min="3084" max="3084" width="25.28515625" style="6" bestFit="1" customWidth="1"/>
    <col min="3085" max="3323" width="9.140625" style="6"/>
    <col min="3324" max="3324" width="4.85546875" style="6" customWidth="1"/>
    <col min="3325" max="3325" width="26.5703125" style="6" customWidth="1"/>
    <col min="3326" max="3326" width="11.28515625" style="6" bestFit="1" customWidth="1"/>
    <col min="3327" max="3327" width="80.5703125" style="6" customWidth="1"/>
    <col min="3328" max="3328" width="18" style="6" customWidth="1"/>
    <col min="3329" max="3329" width="19.42578125" style="6" customWidth="1"/>
    <col min="3330" max="3330" width="16.140625" style="6" bestFit="1" customWidth="1"/>
    <col min="3331" max="3331" width="18.28515625" style="6" customWidth="1"/>
    <col min="3332" max="3332" width="17.85546875" style="6" customWidth="1"/>
    <col min="3333" max="3333" width="16.140625" style="6" bestFit="1" customWidth="1"/>
    <col min="3334" max="3334" width="17.5703125" style="6" customWidth="1"/>
    <col min="3335" max="3335" width="19.28515625" style="6" customWidth="1"/>
    <col min="3336" max="3336" width="16.140625" style="6" bestFit="1" customWidth="1"/>
    <col min="3337" max="3337" width="18.5703125" style="6" customWidth="1"/>
    <col min="3338" max="3338" width="16.140625" style="6" customWidth="1"/>
    <col min="3339" max="3339" width="18.42578125" style="6" bestFit="1" customWidth="1"/>
    <col min="3340" max="3340" width="25.28515625" style="6" bestFit="1" customWidth="1"/>
    <col min="3341" max="3579" width="9.140625" style="6"/>
    <col min="3580" max="3580" width="4.85546875" style="6" customWidth="1"/>
    <col min="3581" max="3581" width="26.5703125" style="6" customWidth="1"/>
    <col min="3582" max="3582" width="11.28515625" style="6" bestFit="1" customWidth="1"/>
    <col min="3583" max="3583" width="80.5703125" style="6" customWidth="1"/>
    <col min="3584" max="3584" width="18" style="6" customWidth="1"/>
    <col min="3585" max="3585" width="19.42578125" style="6" customWidth="1"/>
    <col min="3586" max="3586" width="16.140625" style="6" bestFit="1" customWidth="1"/>
    <col min="3587" max="3587" width="18.28515625" style="6" customWidth="1"/>
    <col min="3588" max="3588" width="17.85546875" style="6" customWidth="1"/>
    <col min="3589" max="3589" width="16.140625" style="6" bestFit="1" customWidth="1"/>
    <col min="3590" max="3590" width="17.5703125" style="6" customWidth="1"/>
    <col min="3591" max="3591" width="19.28515625" style="6" customWidth="1"/>
    <col min="3592" max="3592" width="16.140625" style="6" bestFit="1" customWidth="1"/>
    <col min="3593" max="3593" width="18.5703125" style="6" customWidth="1"/>
    <col min="3594" max="3594" width="16.140625" style="6" customWidth="1"/>
    <col min="3595" max="3595" width="18.42578125" style="6" bestFit="1" customWidth="1"/>
    <col min="3596" max="3596" width="25.28515625" style="6" bestFit="1" customWidth="1"/>
    <col min="3597" max="3835" width="9.140625" style="6"/>
    <col min="3836" max="3836" width="4.85546875" style="6" customWidth="1"/>
    <col min="3837" max="3837" width="26.5703125" style="6" customWidth="1"/>
    <col min="3838" max="3838" width="11.28515625" style="6" bestFit="1" customWidth="1"/>
    <col min="3839" max="3839" width="80.5703125" style="6" customWidth="1"/>
    <col min="3840" max="3840" width="18" style="6" customWidth="1"/>
    <col min="3841" max="3841" width="19.42578125" style="6" customWidth="1"/>
    <col min="3842" max="3842" width="16.140625" style="6" bestFit="1" customWidth="1"/>
    <col min="3843" max="3843" width="18.28515625" style="6" customWidth="1"/>
    <col min="3844" max="3844" width="17.85546875" style="6" customWidth="1"/>
    <col min="3845" max="3845" width="16.140625" style="6" bestFit="1" customWidth="1"/>
    <col min="3846" max="3846" width="17.5703125" style="6" customWidth="1"/>
    <col min="3847" max="3847" width="19.28515625" style="6" customWidth="1"/>
    <col min="3848" max="3848" width="16.140625" style="6" bestFit="1" customWidth="1"/>
    <col min="3849" max="3849" width="18.5703125" style="6" customWidth="1"/>
    <col min="3850" max="3850" width="16.140625" style="6" customWidth="1"/>
    <col min="3851" max="3851" width="18.42578125" style="6" bestFit="1" customWidth="1"/>
    <col min="3852" max="3852" width="25.28515625" style="6" bestFit="1" customWidth="1"/>
    <col min="3853" max="4091" width="9.140625" style="6"/>
    <col min="4092" max="4092" width="4.85546875" style="6" customWidth="1"/>
    <col min="4093" max="4093" width="26.5703125" style="6" customWidth="1"/>
    <col min="4094" max="4094" width="11.28515625" style="6" bestFit="1" customWidth="1"/>
    <col min="4095" max="4095" width="80.5703125" style="6" customWidth="1"/>
    <col min="4096" max="4096" width="18" style="6" customWidth="1"/>
    <col min="4097" max="4097" width="19.42578125" style="6" customWidth="1"/>
    <col min="4098" max="4098" width="16.140625" style="6" bestFit="1" customWidth="1"/>
    <col min="4099" max="4099" width="18.28515625" style="6" customWidth="1"/>
    <col min="4100" max="4100" width="17.85546875" style="6" customWidth="1"/>
    <col min="4101" max="4101" width="16.140625" style="6" bestFit="1" customWidth="1"/>
    <col min="4102" max="4102" width="17.5703125" style="6" customWidth="1"/>
    <col min="4103" max="4103" width="19.28515625" style="6" customWidth="1"/>
    <col min="4104" max="4104" width="16.140625" style="6" bestFit="1" customWidth="1"/>
    <col min="4105" max="4105" width="18.5703125" style="6" customWidth="1"/>
    <col min="4106" max="4106" width="16.140625" style="6" customWidth="1"/>
    <col min="4107" max="4107" width="18.42578125" style="6" bestFit="1" customWidth="1"/>
    <col min="4108" max="4108" width="25.28515625" style="6" bestFit="1" customWidth="1"/>
    <col min="4109" max="4347" width="9.140625" style="6"/>
    <col min="4348" max="4348" width="4.85546875" style="6" customWidth="1"/>
    <col min="4349" max="4349" width="26.5703125" style="6" customWidth="1"/>
    <col min="4350" max="4350" width="11.28515625" style="6" bestFit="1" customWidth="1"/>
    <col min="4351" max="4351" width="80.5703125" style="6" customWidth="1"/>
    <col min="4352" max="4352" width="18" style="6" customWidth="1"/>
    <col min="4353" max="4353" width="19.42578125" style="6" customWidth="1"/>
    <col min="4354" max="4354" width="16.140625" style="6" bestFit="1" customWidth="1"/>
    <col min="4355" max="4355" width="18.28515625" style="6" customWidth="1"/>
    <col min="4356" max="4356" width="17.85546875" style="6" customWidth="1"/>
    <col min="4357" max="4357" width="16.140625" style="6" bestFit="1" customWidth="1"/>
    <col min="4358" max="4358" width="17.5703125" style="6" customWidth="1"/>
    <col min="4359" max="4359" width="19.28515625" style="6" customWidth="1"/>
    <col min="4360" max="4360" width="16.140625" style="6" bestFit="1" customWidth="1"/>
    <col min="4361" max="4361" width="18.5703125" style="6" customWidth="1"/>
    <col min="4362" max="4362" width="16.140625" style="6" customWidth="1"/>
    <col min="4363" max="4363" width="18.42578125" style="6" bestFit="1" customWidth="1"/>
    <col min="4364" max="4364" width="25.28515625" style="6" bestFit="1" customWidth="1"/>
    <col min="4365" max="4603" width="9.140625" style="6"/>
    <col min="4604" max="4604" width="4.85546875" style="6" customWidth="1"/>
    <col min="4605" max="4605" width="26.5703125" style="6" customWidth="1"/>
    <col min="4606" max="4606" width="11.28515625" style="6" bestFit="1" customWidth="1"/>
    <col min="4607" max="4607" width="80.5703125" style="6" customWidth="1"/>
    <col min="4608" max="4608" width="18" style="6" customWidth="1"/>
    <col min="4609" max="4609" width="19.42578125" style="6" customWidth="1"/>
    <col min="4610" max="4610" width="16.140625" style="6" bestFit="1" customWidth="1"/>
    <col min="4611" max="4611" width="18.28515625" style="6" customWidth="1"/>
    <col min="4612" max="4612" width="17.85546875" style="6" customWidth="1"/>
    <col min="4613" max="4613" width="16.140625" style="6" bestFit="1" customWidth="1"/>
    <col min="4614" max="4614" width="17.5703125" style="6" customWidth="1"/>
    <col min="4615" max="4615" width="19.28515625" style="6" customWidth="1"/>
    <col min="4616" max="4616" width="16.140625" style="6" bestFit="1" customWidth="1"/>
    <col min="4617" max="4617" width="18.5703125" style="6" customWidth="1"/>
    <col min="4618" max="4618" width="16.140625" style="6" customWidth="1"/>
    <col min="4619" max="4619" width="18.42578125" style="6" bestFit="1" customWidth="1"/>
    <col min="4620" max="4620" width="25.28515625" style="6" bestFit="1" customWidth="1"/>
    <col min="4621" max="4859" width="9.140625" style="6"/>
    <col min="4860" max="4860" width="4.85546875" style="6" customWidth="1"/>
    <col min="4861" max="4861" width="26.5703125" style="6" customWidth="1"/>
    <col min="4862" max="4862" width="11.28515625" style="6" bestFit="1" customWidth="1"/>
    <col min="4863" max="4863" width="80.5703125" style="6" customWidth="1"/>
    <col min="4864" max="4864" width="18" style="6" customWidth="1"/>
    <col min="4865" max="4865" width="19.42578125" style="6" customWidth="1"/>
    <col min="4866" max="4866" width="16.140625" style="6" bestFit="1" customWidth="1"/>
    <col min="4867" max="4867" width="18.28515625" style="6" customWidth="1"/>
    <col min="4868" max="4868" width="17.85546875" style="6" customWidth="1"/>
    <col min="4869" max="4869" width="16.140625" style="6" bestFit="1" customWidth="1"/>
    <col min="4870" max="4870" width="17.5703125" style="6" customWidth="1"/>
    <col min="4871" max="4871" width="19.28515625" style="6" customWidth="1"/>
    <col min="4872" max="4872" width="16.140625" style="6" bestFit="1" customWidth="1"/>
    <col min="4873" max="4873" width="18.5703125" style="6" customWidth="1"/>
    <col min="4874" max="4874" width="16.140625" style="6" customWidth="1"/>
    <col min="4875" max="4875" width="18.42578125" style="6" bestFit="1" customWidth="1"/>
    <col min="4876" max="4876" width="25.28515625" style="6" bestFit="1" customWidth="1"/>
    <col min="4877" max="5115" width="9.140625" style="6"/>
    <col min="5116" max="5116" width="4.85546875" style="6" customWidth="1"/>
    <col min="5117" max="5117" width="26.5703125" style="6" customWidth="1"/>
    <col min="5118" max="5118" width="11.28515625" style="6" bestFit="1" customWidth="1"/>
    <col min="5119" max="5119" width="80.5703125" style="6" customWidth="1"/>
    <col min="5120" max="5120" width="18" style="6" customWidth="1"/>
    <col min="5121" max="5121" width="19.42578125" style="6" customWidth="1"/>
    <col min="5122" max="5122" width="16.140625" style="6" bestFit="1" customWidth="1"/>
    <col min="5123" max="5123" width="18.28515625" style="6" customWidth="1"/>
    <col min="5124" max="5124" width="17.85546875" style="6" customWidth="1"/>
    <col min="5125" max="5125" width="16.140625" style="6" bestFit="1" customWidth="1"/>
    <col min="5126" max="5126" width="17.5703125" style="6" customWidth="1"/>
    <col min="5127" max="5127" width="19.28515625" style="6" customWidth="1"/>
    <col min="5128" max="5128" width="16.140625" style="6" bestFit="1" customWidth="1"/>
    <col min="5129" max="5129" width="18.5703125" style="6" customWidth="1"/>
    <col min="5130" max="5130" width="16.140625" style="6" customWidth="1"/>
    <col min="5131" max="5131" width="18.42578125" style="6" bestFit="1" customWidth="1"/>
    <col min="5132" max="5132" width="25.28515625" style="6" bestFit="1" customWidth="1"/>
    <col min="5133" max="5371" width="9.140625" style="6"/>
    <col min="5372" max="5372" width="4.85546875" style="6" customWidth="1"/>
    <col min="5373" max="5373" width="26.5703125" style="6" customWidth="1"/>
    <col min="5374" max="5374" width="11.28515625" style="6" bestFit="1" customWidth="1"/>
    <col min="5375" max="5375" width="80.5703125" style="6" customWidth="1"/>
    <col min="5376" max="5376" width="18" style="6" customWidth="1"/>
    <col min="5377" max="5377" width="19.42578125" style="6" customWidth="1"/>
    <col min="5378" max="5378" width="16.140625" style="6" bestFit="1" customWidth="1"/>
    <col min="5379" max="5379" width="18.28515625" style="6" customWidth="1"/>
    <col min="5380" max="5380" width="17.85546875" style="6" customWidth="1"/>
    <col min="5381" max="5381" width="16.140625" style="6" bestFit="1" customWidth="1"/>
    <col min="5382" max="5382" width="17.5703125" style="6" customWidth="1"/>
    <col min="5383" max="5383" width="19.28515625" style="6" customWidth="1"/>
    <col min="5384" max="5384" width="16.140625" style="6" bestFit="1" customWidth="1"/>
    <col min="5385" max="5385" width="18.5703125" style="6" customWidth="1"/>
    <col min="5386" max="5386" width="16.140625" style="6" customWidth="1"/>
    <col min="5387" max="5387" width="18.42578125" style="6" bestFit="1" customWidth="1"/>
    <col min="5388" max="5388" width="25.28515625" style="6" bestFit="1" customWidth="1"/>
    <col min="5389" max="5627" width="9.140625" style="6"/>
    <col min="5628" max="5628" width="4.85546875" style="6" customWidth="1"/>
    <col min="5629" max="5629" width="26.5703125" style="6" customWidth="1"/>
    <col min="5630" max="5630" width="11.28515625" style="6" bestFit="1" customWidth="1"/>
    <col min="5631" max="5631" width="80.5703125" style="6" customWidth="1"/>
    <col min="5632" max="5632" width="18" style="6" customWidth="1"/>
    <col min="5633" max="5633" width="19.42578125" style="6" customWidth="1"/>
    <col min="5634" max="5634" width="16.140625" style="6" bestFit="1" customWidth="1"/>
    <col min="5635" max="5635" width="18.28515625" style="6" customWidth="1"/>
    <col min="5636" max="5636" width="17.85546875" style="6" customWidth="1"/>
    <col min="5637" max="5637" width="16.140625" style="6" bestFit="1" customWidth="1"/>
    <col min="5638" max="5638" width="17.5703125" style="6" customWidth="1"/>
    <col min="5639" max="5639" width="19.28515625" style="6" customWidth="1"/>
    <col min="5640" max="5640" width="16.140625" style="6" bestFit="1" customWidth="1"/>
    <col min="5641" max="5641" width="18.5703125" style="6" customWidth="1"/>
    <col min="5642" max="5642" width="16.140625" style="6" customWidth="1"/>
    <col min="5643" max="5643" width="18.42578125" style="6" bestFit="1" customWidth="1"/>
    <col min="5644" max="5644" width="25.28515625" style="6" bestFit="1" customWidth="1"/>
    <col min="5645" max="5883" width="9.140625" style="6"/>
    <col min="5884" max="5884" width="4.85546875" style="6" customWidth="1"/>
    <col min="5885" max="5885" width="26.5703125" style="6" customWidth="1"/>
    <col min="5886" max="5886" width="11.28515625" style="6" bestFit="1" customWidth="1"/>
    <col min="5887" max="5887" width="80.5703125" style="6" customWidth="1"/>
    <col min="5888" max="5888" width="18" style="6" customWidth="1"/>
    <col min="5889" max="5889" width="19.42578125" style="6" customWidth="1"/>
    <col min="5890" max="5890" width="16.140625" style="6" bestFit="1" customWidth="1"/>
    <col min="5891" max="5891" width="18.28515625" style="6" customWidth="1"/>
    <col min="5892" max="5892" width="17.85546875" style="6" customWidth="1"/>
    <col min="5893" max="5893" width="16.140625" style="6" bestFit="1" customWidth="1"/>
    <col min="5894" max="5894" width="17.5703125" style="6" customWidth="1"/>
    <col min="5895" max="5895" width="19.28515625" style="6" customWidth="1"/>
    <col min="5896" max="5896" width="16.140625" style="6" bestFit="1" customWidth="1"/>
    <col min="5897" max="5897" width="18.5703125" style="6" customWidth="1"/>
    <col min="5898" max="5898" width="16.140625" style="6" customWidth="1"/>
    <col min="5899" max="5899" width="18.42578125" style="6" bestFit="1" customWidth="1"/>
    <col min="5900" max="5900" width="25.28515625" style="6" bestFit="1" customWidth="1"/>
    <col min="5901" max="6139" width="9.140625" style="6"/>
    <col min="6140" max="6140" width="4.85546875" style="6" customWidth="1"/>
    <col min="6141" max="6141" width="26.5703125" style="6" customWidth="1"/>
    <col min="6142" max="6142" width="11.28515625" style="6" bestFit="1" customWidth="1"/>
    <col min="6143" max="6143" width="80.5703125" style="6" customWidth="1"/>
    <col min="6144" max="6144" width="18" style="6" customWidth="1"/>
    <col min="6145" max="6145" width="19.42578125" style="6" customWidth="1"/>
    <col min="6146" max="6146" width="16.140625" style="6" bestFit="1" customWidth="1"/>
    <col min="6147" max="6147" width="18.28515625" style="6" customWidth="1"/>
    <col min="6148" max="6148" width="17.85546875" style="6" customWidth="1"/>
    <col min="6149" max="6149" width="16.140625" style="6" bestFit="1" customWidth="1"/>
    <col min="6150" max="6150" width="17.5703125" style="6" customWidth="1"/>
    <col min="6151" max="6151" width="19.28515625" style="6" customWidth="1"/>
    <col min="6152" max="6152" width="16.140625" style="6" bestFit="1" customWidth="1"/>
    <col min="6153" max="6153" width="18.5703125" style="6" customWidth="1"/>
    <col min="6154" max="6154" width="16.140625" style="6" customWidth="1"/>
    <col min="6155" max="6155" width="18.42578125" style="6" bestFit="1" customWidth="1"/>
    <col min="6156" max="6156" width="25.28515625" style="6" bestFit="1" customWidth="1"/>
    <col min="6157" max="6395" width="9.140625" style="6"/>
    <col min="6396" max="6396" width="4.85546875" style="6" customWidth="1"/>
    <col min="6397" max="6397" width="26.5703125" style="6" customWidth="1"/>
    <col min="6398" max="6398" width="11.28515625" style="6" bestFit="1" customWidth="1"/>
    <col min="6399" max="6399" width="80.5703125" style="6" customWidth="1"/>
    <col min="6400" max="6400" width="18" style="6" customWidth="1"/>
    <col min="6401" max="6401" width="19.42578125" style="6" customWidth="1"/>
    <col min="6402" max="6402" width="16.140625" style="6" bestFit="1" customWidth="1"/>
    <col min="6403" max="6403" width="18.28515625" style="6" customWidth="1"/>
    <col min="6404" max="6404" width="17.85546875" style="6" customWidth="1"/>
    <col min="6405" max="6405" width="16.140625" style="6" bestFit="1" customWidth="1"/>
    <col min="6406" max="6406" width="17.5703125" style="6" customWidth="1"/>
    <col min="6407" max="6407" width="19.28515625" style="6" customWidth="1"/>
    <col min="6408" max="6408" width="16.140625" style="6" bestFit="1" customWidth="1"/>
    <col min="6409" max="6409" width="18.5703125" style="6" customWidth="1"/>
    <col min="6410" max="6410" width="16.140625" style="6" customWidth="1"/>
    <col min="6411" max="6411" width="18.42578125" style="6" bestFit="1" customWidth="1"/>
    <col min="6412" max="6412" width="25.28515625" style="6" bestFit="1" customWidth="1"/>
    <col min="6413" max="6651" width="9.140625" style="6"/>
    <col min="6652" max="6652" width="4.85546875" style="6" customWidth="1"/>
    <col min="6653" max="6653" width="26.5703125" style="6" customWidth="1"/>
    <col min="6654" max="6654" width="11.28515625" style="6" bestFit="1" customWidth="1"/>
    <col min="6655" max="6655" width="80.5703125" style="6" customWidth="1"/>
    <col min="6656" max="6656" width="18" style="6" customWidth="1"/>
    <col min="6657" max="6657" width="19.42578125" style="6" customWidth="1"/>
    <col min="6658" max="6658" width="16.140625" style="6" bestFit="1" customWidth="1"/>
    <col min="6659" max="6659" width="18.28515625" style="6" customWidth="1"/>
    <col min="6660" max="6660" width="17.85546875" style="6" customWidth="1"/>
    <col min="6661" max="6661" width="16.140625" style="6" bestFit="1" customWidth="1"/>
    <col min="6662" max="6662" width="17.5703125" style="6" customWidth="1"/>
    <col min="6663" max="6663" width="19.28515625" style="6" customWidth="1"/>
    <col min="6664" max="6664" width="16.140625" style="6" bestFit="1" customWidth="1"/>
    <col min="6665" max="6665" width="18.5703125" style="6" customWidth="1"/>
    <col min="6666" max="6666" width="16.140625" style="6" customWidth="1"/>
    <col min="6667" max="6667" width="18.42578125" style="6" bestFit="1" customWidth="1"/>
    <col min="6668" max="6668" width="25.28515625" style="6" bestFit="1" customWidth="1"/>
    <col min="6669" max="6907" width="9.140625" style="6"/>
    <col min="6908" max="6908" width="4.85546875" style="6" customWidth="1"/>
    <col min="6909" max="6909" width="26.5703125" style="6" customWidth="1"/>
    <col min="6910" max="6910" width="11.28515625" style="6" bestFit="1" customWidth="1"/>
    <col min="6911" max="6911" width="80.5703125" style="6" customWidth="1"/>
    <col min="6912" max="6912" width="18" style="6" customWidth="1"/>
    <col min="6913" max="6913" width="19.42578125" style="6" customWidth="1"/>
    <col min="6914" max="6914" width="16.140625" style="6" bestFit="1" customWidth="1"/>
    <col min="6915" max="6915" width="18.28515625" style="6" customWidth="1"/>
    <col min="6916" max="6916" width="17.85546875" style="6" customWidth="1"/>
    <col min="6917" max="6917" width="16.140625" style="6" bestFit="1" customWidth="1"/>
    <col min="6918" max="6918" width="17.5703125" style="6" customWidth="1"/>
    <col min="6919" max="6919" width="19.28515625" style="6" customWidth="1"/>
    <col min="6920" max="6920" width="16.140625" style="6" bestFit="1" customWidth="1"/>
    <col min="6921" max="6921" width="18.5703125" style="6" customWidth="1"/>
    <col min="6922" max="6922" width="16.140625" style="6" customWidth="1"/>
    <col min="6923" max="6923" width="18.42578125" style="6" bestFit="1" customWidth="1"/>
    <col min="6924" max="6924" width="25.28515625" style="6" bestFit="1" customWidth="1"/>
    <col min="6925" max="7163" width="9.140625" style="6"/>
    <col min="7164" max="7164" width="4.85546875" style="6" customWidth="1"/>
    <col min="7165" max="7165" width="26.5703125" style="6" customWidth="1"/>
    <col min="7166" max="7166" width="11.28515625" style="6" bestFit="1" customWidth="1"/>
    <col min="7167" max="7167" width="80.5703125" style="6" customWidth="1"/>
    <col min="7168" max="7168" width="18" style="6" customWidth="1"/>
    <col min="7169" max="7169" width="19.42578125" style="6" customWidth="1"/>
    <col min="7170" max="7170" width="16.140625" style="6" bestFit="1" customWidth="1"/>
    <col min="7171" max="7171" width="18.28515625" style="6" customWidth="1"/>
    <col min="7172" max="7172" width="17.85546875" style="6" customWidth="1"/>
    <col min="7173" max="7173" width="16.140625" style="6" bestFit="1" customWidth="1"/>
    <col min="7174" max="7174" width="17.5703125" style="6" customWidth="1"/>
    <col min="7175" max="7175" width="19.28515625" style="6" customWidth="1"/>
    <col min="7176" max="7176" width="16.140625" style="6" bestFit="1" customWidth="1"/>
    <col min="7177" max="7177" width="18.5703125" style="6" customWidth="1"/>
    <col min="7178" max="7178" width="16.140625" style="6" customWidth="1"/>
    <col min="7179" max="7179" width="18.42578125" style="6" bestFit="1" customWidth="1"/>
    <col min="7180" max="7180" width="25.28515625" style="6" bestFit="1" customWidth="1"/>
    <col min="7181" max="7419" width="9.140625" style="6"/>
    <col min="7420" max="7420" width="4.85546875" style="6" customWidth="1"/>
    <col min="7421" max="7421" width="26.5703125" style="6" customWidth="1"/>
    <col min="7422" max="7422" width="11.28515625" style="6" bestFit="1" customWidth="1"/>
    <col min="7423" max="7423" width="80.5703125" style="6" customWidth="1"/>
    <col min="7424" max="7424" width="18" style="6" customWidth="1"/>
    <col min="7425" max="7425" width="19.42578125" style="6" customWidth="1"/>
    <col min="7426" max="7426" width="16.140625" style="6" bestFit="1" customWidth="1"/>
    <col min="7427" max="7427" width="18.28515625" style="6" customWidth="1"/>
    <col min="7428" max="7428" width="17.85546875" style="6" customWidth="1"/>
    <col min="7429" max="7429" width="16.140625" style="6" bestFit="1" customWidth="1"/>
    <col min="7430" max="7430" width="17.5703125" style="6" customWidth="1"/>
    <col min="7431" max="7431" width="19.28515625" style="6" customWidth="1"/>
    <col min="7432" max="7432" width="16.140625" style="6" bestFit="1" customWidth="1"/>
    <col min="7433" max="7433" width="18.5703125" style="6" customWidth="1"/>
    <col min="7434" max="7434" width="16.140625" style="6" customWidth="1"/>
    <col min="7435" max="7435" width="18.42578125" style="6" bestFit="1" customWidth="1"/>
    <col min="7436" max="7436" width="25.28515625" style="6" bestFit="1" customWidth="1"/>
    <col min="7437" max="7675" width="9.140625" style="6"/>
    <col min="7676" max="7676" width="4.85546875" style="6" customWidth="1"/>
    <col min="7677" max="7677" width="26.5703125" style="6" customWidth="1"/>
    <col min="7678" max="7678" width="11.28515625" style="6" bestFit="1" customWidth="1"/>
    <col min="7679" max="7679" width="80.5703125" style="6" customWidth="1"/>
    <col min="7680" max="7680" width="18" style="6" customWidth="1"/>
    <col min="7681" max="7681" width="19.42578125" style="6" customWidth="1"/>
    <col min="7682" max="7682" width="16.140625" style="6" bestFit="1" customWidth="1"/>
    <col min="7683" max="7683" width="18.28515625" style="6" customWidth="1"/>
    <col min="7684" max="7684" width="17.85546875" style="6" customWidth="1"/>
    <col min="7685" max="7685" width="16.140625" style="6" bestFit="1" customWidth="1"/>
    <col min="7686" max="7686" width="17.5703125" style="6" customWidth="1"/>
    <col min="7687" max="7687" width="19.28515625" style="6" customWidth="1"/>
    <col min="7688" max="7688" width="16.140625" style="6" bestFit="1" customWidth="1"/>
    <col min="7689" max="7689" width="18.5703125" style="6" customWidth="1"/>
    <col min="7690" max="7690" width="16.140625" style="6" customWidth="1"/>
    <col min="7691" max="7691" width="18.42578125" style="6" bestFit="1" customWidth="1"/>
    <col min="7692" max="7692" width="25.28515625" style="6" bestFit="1" customWidth="1"/>
    <col min="7693" max="7931" width="9.140625" style="6"/>
    <col min="7932" max="7932" width="4.85546875" style="6" customWidth="1"/>
    <col min="7933" max="7933" width="26.5703125" style="6" customWidth="1"/>
    <col min="7934" max="7934" width="11.28515625" style="6" bestFit="1" customWidth="1"/>
    <col min="7935" max="7935" width="80.5703125" style="6" customWidth="1"/>
    <col min="7936" max="7936" width="18" style="6" customWidth="1"/>
    <col min="7937" max="7937" width="19.42578125" style="6" customWidth="1"/>
    <col min="7938" max="7938" width="16.140625" style="6" bestFit="1" customWidth="1"/>
    <col min="7939" max="7939" width="18.28515625" style="6" customWidth="1"/>
    <col min="7940" max="7940" width="17.85546875" style="6" customWidth="1"/>
    <col min="7941" max="7941" width="16.140625" style="6" bestFit="1" customWidth="1"/>
    <col min="7942" max="7942" width="17.5703125" style="6" customWidth="1"/>
    <col min="7943" max="7943" width="19.28515625" style="6" customWidth="1"/>
    <col min="7944" max="7944" width="16.140625" style="6" bestFit="1" customWidth="1"/>
    <col min="7945" max="7945" width="18.5703125" style="6" customWidth="1"/>
    <col min="7946" max="7946" width="16.140625" style="6" customWidth="1"/>
    <col min="7947" max="7947" width="18.42578125" style="6" bestFit="1" customWidth="1"/>
    <col min="7948" max="7948" width="25.28515625" style="6" bestFit="1" customWidth="1"/>
    <col min="7949" max="8187" width="9.140625" style="6"/>
    <col min="8188" max="8188" width="4.85546875" style="6" customWidth="1"/>
    <col min="8189" max="8189" width="26.5703125" style="6" customWidth="1"/>
    <col min="8190" max="8190" width="11.28515625" style="6" bestFit="1" customWidth="1"/>
    <col min="8191" max="8191" width="80.5703125" style="6" customWidth="1"/>
    <col min="8192" max="8192" width="18" style="6" customWidth="1"/>
    <col min="8193" max="8193" width="19.42578125" style="6" customWidth="1"/>
    <col min="8194" max="8194" width="16.140625" style="6" bestFit="1" customWidth="1"/>
    <col min="8195" max="8195" width="18.28515625" style="6" customWidth="1"/>
    <col min="8196" max="8196" width="17.85546875" style="6" customWidth="1"/>
    <col min="8197" max="8197" width="16.140625" style="6" bestFit="1" customWidth="1"/>
    <col min="8198" max="8198" width="17.5703125" style="6" customWidth="1"/>
    <col min="8199" max="8199" width="19.28515625" style="6" customWidth="1"/>
    <col min="8200" max="8200" width="16.140625" style="6" bestFit="1" customWidth="1"/>
    <col min="8201" max="8201" width="18.5703125" style="6" customWidth="1"/>
    <col min="8202" max="8202" width="16.140625" style="6" customWidth="1"/>
    <col min="8203" max="8203" width="18.42578125" style="6" bestFit="1" customWidth="1"/>
    <col min="8204" max="8204" width="25.28515625" style="6" bestFit="1" customWidth="1"/>
    <col min="8205" max="8443" width="9.140625" style="6"/>
    <col min="8444" max="8444" width="4.85546875" style="6" customWidth="1"/>
    <col min="8445" max="8445" width="26.5703125" style="6" customWidth="1"/>
    <col min="8446" max="8446" width="11.28515625" style="6" bestFit="1" customWidth="1"/>
    <col min="8447" max="8447" width="80.5703125" style="6" customWidth="1"/>
    <col min="8448" max="8448" width="18" style="6" customWidth="1"/>
    <col min="8449" max="8449" width="19.42578125" style="6" customWidth="1"/>
    <col min="8450" max="8450" width="16.140625" style="6" bestFit="1" customWidth="1"/>
    <col min="8451" max="8451" width="18.28515625" style="6" customWidth="1"/>
    <col min="8452" max="8452" width="17.85546875" style="6" customWidth="1"/>
    <col min="8453" max="8453" width="16.140625" style="6" bestFit="1" customWidth="1"/>
    <col min="8454" max="8454" width="17.5703125" style="6" customWidth="1"/>
    <col min="8455" max="8455" width="19.28515625" style="6" customWidth="1"/>
    <col min="8456" max="8456" width="16.140625" style="6" bestFit="1" customWidth="1"/>
    <col min="8457" max="8457" width="18.5703125" style="6" customWidth="1"/>
    <col min="8458" max="8458" width="16.140625" style="6" customWidth="1"/>
    <col min="8459" max="8459" width="18.42578125" style="6" bestFit="1" customWidth="1"/>
    <col min="8460" max="8460" width="25.28515625" style="6" bestFit="1" customWidth="1"/>
    <col min="8461" max="8699" width="9.140625" style="6"/>
    <col min="8700" max="8700" width="4.85546875" style="6" customWidth="1"/>
    <col min="8701" max="8701" width="26.5703125" style="6" customWidth="1"/>
    <col min="8702" max="8702" width="11.28515625" style="6" bestFit="1" customWidth="1"/>
    <col min="8703" max="8703" width="80.5703125" style="6" customWidth="1"/>
    <col min="8704" max="8704" width="18" style="6" customWidth="1"/>
    <col min="8705" max="8705" width="19.42578125" style="6" customWidth="1"/>
    <col min="8706" max="8706" width="16.140625" style="6" bestFit="1" customWidth="1"/>
    <col min="8707" max="8707" width="18.28515625" style="6" customWidth="1"/>
    <col min="8708" max="8708" width="17.85546875" style="6" customWidth="1"/>
    <col min="8709" max="8709" width="16.140625" style="6" bestFit="1" customWidth="1"/>
    <col min="8710" max="8710" width="17.5703125" style="6" customWidth="1"/>
    <col min="8711" max="8711" width="19.28515625" style="6" customWidth="1"/>
    <col min="8712" max="8712" width="16.140625" style="6" bestFit="1" customWidth="1"/>
    <col min="8713" max="8713" width="18.5703125" style="6" customWidth="1"/>
    <col min="8714" max="8714" width="16.140625" style="6" customWidth="1"/>
    <col min="8715" max="8715" width="18.42578125" style="6" bestFit="1" customWidth="1"/>
    <col min="8716" max="8716" width="25.28515625" style="6" bestFit="1" customWidth="1"/>
    <col min="8717" max="8955" width="9.140625" style="6"/>
    <col min="8956" max="8956" width="4.85546875" style="6" customWidth="1"/>
    <col min="8957" max="8957" width="26.5703125" style="6" customWidth="1"/>
    <col min="8958" max="8958" width="11.28515625" style="6" bestFit="1" customWidth="1"/>
    <col min="8959" max="8959" width="80.5703125" style="6" customWidth="1"/>
    <col min="8960" max="8960" width="18" style="6" customWidth="1"/>
    <col min="8961" max="8961" width="19.42578125" style="6" customWidth="1"/>
    <col min="8962" max="8962" width="16.140625" style="6" bestFit="1" customWidth="1"/>
    <col min="8963" max="8963" width="18.28515625" style="6" customWidth="1"/>
    <col min="8964" max="8964" width="17.85546875" style="6" customWidth="1"/>
    <col min="8965" max="8965" width="16.140625" style="6" bestFit="1" customWidth="1"/>
    <col min="8966" max="8966" width="17.5703125" style="6" customWidth="1"/>
    <col min="8967" max="8967" width="19.28515625" style="6" customWidth="1"/>
    <col min="8968" max="8968" width="16.140625" style="6" bestFit="1" customWidth="1"/>
    <col min="8969" max="8969" width="18.5703125" style="6" customWidth="1"/>
    <col min="8970" max="8970" width="16.140625" style="6" customWidth="1"/>
    <col min="8971" max="8971" width="18.42578125" style="6" bestFit="1" customWidth="1"/>
    <col min="8972" max="8972" width="25.28515625" style="6" bestFit="1" customWidth="1"/>
    <col min="8973" max="9211" width="9.140625" style="6"/>
    <col min="9212" max="9212" width="4.85546875" style="6" customWidth="1"/>
    <col min="9213" max="9213" width="26.5703125" style="6" customWidth="1"/>
    <col min="9214" max="9214" width="11.28515625" style="6" bestFit="1" customWidth="1"/>
    <col min="9215" max="9215" width="80.5703125" style="6" customWidth="1"/>
    <col min="9216" max="9216" width="18" style="6" customWidth="1"/>
    <col min="9217" max="9217" width="19.42578125" style="6" customWidth="1"/>
    <col min="9218" max="9218" width="16.140625" style="6" bestFit="1" customWidth="1"/>
    <col min="9219" max="9219" width="18.28515625" style="6" customWidth="1"/>
    <col min="9220" max="9220" width="17.85546875" style="6" customWidth="1"/>
    <col min="9221" max="9221" width="16.140625" style="6" bestFit="1" customWidth="1"/>
    <col min="9222" max="9222" width="17.5703125" style="6" customWidth="1"/>
    <col min="9223" max="9223" width="19.28515625" style="6" customWidth="1"/>
    <col min="9224" max="9224" width="16.140625" style="6" bestFit="1" customWidth="1"/>
    <col min="9225" max="9225" width="18.5703125" style="6" customWidth="1"/>
    <col min="9226" max="9226" width="16.140625" style="6" customWidth="1"/>
    <col min="9227" max="9227" width="18.42578125" style="6" bestFit="1" customWidth="1"/>
    <col min="9228" max="9228" width="25.28515625" style="6" bestFit="1" customWidth="1"/>
    <col min="9229" max="9467" width="9.140625" style="6"/>
    <col min="9468" max="9468" width="4.85546875" style="6" customWidth="1"/>
    <col min="9469" max="9469" width="26.5703125" style="6" customWidth="1"/>
    <col min="9470" max="9470" width="11.28515625" style="6" bestFit="1" customWidth="1"/>
    <col min="9471" max="9471" width="80.5703125" style="6" customWidth="1"/>
    <col min="9472" max="9472" width="18" style="6" customWidth="1"/>
    <col min="9473" max="9473" width="19.42578125" style="6" customWidth="1"/>
    <col min="9474" max="9474" width="16.140625" style="6" bestFit="1" customWidth="1"/>
    <col min="9475" max="9475" width="18.28515625" style="6" customWidth="1"/>
    <col min="9476" max="9476" width="17.85546875" style="6" customWidth="1"/>
    <col min="9477" max="9477" width="16.140625" style="6" bestFit="1" customWidth="1"/>
    <col min="9478" max="9478" width="17.5703125" style="6" customWidth="1"/>
    <col min="9479" max="9479" width="19.28515625" style="6" customWidth="1"/>
    <col min="9480" max="9480" width="16.140625" style="6" bestFit="1" customWidth="1"/>
    <col min="9481" max="9481" width="18.5703125" style="6" customWidth="1"/>
    <col min="9482" max="9482" width="16.140625" style="6" customWidth="1"/>
    <col min="9483" max="9483" width="18.42578125" style="6" bestFit="1" customWidth="1"/>
    <col min="9484" max="9484" width="25.28515625" style="6" bestFit="1" customWidth="1"/>
    <col min="9485" max="9723" width="9.140625" style="6"/>
    <col min="9724" max="9724" width="4.85546875" style="6" customWidth="1"/>
    <col min="9725" max="9725" width="26.5703125" style="6" customWidth="1"/>
    <col min="9726" max="9726" width="11.28515625" style="6" bestFit="1" customWidth="1"/>
    <col min="9727" max="9727" width="80.5703125" style="6" customWidth="1"/>
    <col min="9728" max="9728" width="18" style="6" customWidth="1"/>
    <col min="9729" max="9729" width="19.42578125" style="6" customWidth="1"/>
    <col min="9730" max="9730" width="16.140625" style="6" bestFit="1" customWidth="1"/>
    <col min="9731" max="9731" width="18.28515625" style="6" customWidth="1"/>
    <col min="9732" max="9732" width="17.85546875" style="6" customWidth="1"/>
    <col min="9733" max="9733" width="16.140625" style="6" bestFit="1" customWidth="1"/>
    <col min="9734" max="9734" width="17.5703125" style="6" customWidth="1"/>
    <col min="9735" max="9735" width="19.28515625" style="6" customWidth="1"/>
    <col min="9736" max="9736" width="16.140625" style="6" bestFit="1" customWidth="1"/>
    <col min="9737" max="9737" width="18.5703125" style="6" customWidth="1"/>
    <col min="9738" max="9738" width="16.140625" style="6" customWidth="1"/>
    <col min="9739" max="9739" width="18.42578125" style="6" bestFit="1" customWidth="1"/>
    <col min="9740" max="9740" width="25.28515625" style="6" bestFit="1" customWidth="1"/>
    <col min="9741" max="9979" width="9.140625" style="6"/>
    <col min="9980" max="9980" width="4.85546875" style="6" customWidth="1"/>
    <col min="9981" max="9981" width="26.5703125" style="6" customWidth="1"/>
    <col min="9982" max="9982" width="11.28515625" style="6" bestFit="1" customWidth="1"/>
    <col min="9983" max="9983" width="80.5703125" style="6" customWidth="1"/>
    <col min="9984" max="9984" width="18" style="6" customWidth="1"/>
    <col min="9985" max="9985" width="19.42578125" style="6" customWidth="1"/>
    <col min="9986" max="9986" width="16.140625" style="6" bestFit="1" customWidth="1"/>
    <col min="9987" max="9987" width="18.28515625" style="6" customWidth="1"/>
    <col min="9988" max="9988" width="17.85546875" style="6" customWidth="1"/>
    <col min="9989" max="9989" width="16.140625" style="6" bestFit="1" customWidth="1"/>
    <col min="9990" max="9990" width="17.5703125" style="6" customWidth="1"/>
    <col min="9991" max="9991" width="19.28515625" style="6" customWidth="1"/>
    <col min="9992" max="9992" width="16.140625" style="6" bestFit="1" customWidth="1"/>
    <col min="9993" max="9993" width="18.5703125" style="6" customWidth="1"/>
    <col min="9994" max="9994" width="16.140625" style="6" customWidth="1"/>
    <col min="9995" max="9995" width="18.42578125" style="6" bestFit="1" customWidth="1"/>
    <col min="9996" max="9996" width="25.28515625" style="6" bestFit="1" customWidth="1"/>
    <col min="9997" max="10235" width="9.140625" style="6"/>
    <col min="10236" max="10236" width="4.85546875" style="6" customWidth="1"/>
    <col min="10237" max="10237" width="26.5703125" style="6" customWidth="1"/>
    <col min="10238" max="10238" width="11.28515625" style="6" bestFit="1" customWidth="1"/>
    <col min="10239" max="10239" width="80.5703125" style="6" customWidth="1"/>
    <col min="10240" max="10240" width="18" style="6" customWidth="1"/>
    <col min="10241" max="10241" width="19.42578125" style="6" customWidth="1"/>
    <col min="10242" max="10242" width="16.140625" style="6" bestFit="1" customWidth="1"/>
    <col min="10243" max="10243" width="18.28515625" style="6" customWidth="1"/>
    <col min="10244" max="10244" width="17.85546875" style="6" customWidth="1"/>
    <col min="10245" max="10245" width="16.140625" style="6" bestFit="1" customWidth="1"/>
    <col min="10246" max="10246" width="17.5703125" style="6" customWidth="1"/>
    <col min="10247" max="10247" width="19.28515625" style="6" customWidth="1"/>
    <col min="10248" max="10248" width="16.140625" style="6" bestFit="1" customWidth="1"/>
    <col min="10249" max="10249" width="18.5703125" style="6" customWidth="1"/>
    <col min="10250" max="10250" width="16.140625" style="6" customWidth="1"/>
    <col min="10251" max="10251" width="18.42578125" style="6" bestFit="1" customWidth="1"/>
    <col min="10252" max="10252" width="25.28515625" style="6" bestFit="1" customWidth="1"/>
    <col min="10253" max="10491" width="9.140625" style="6"/>
    <col min="10492" max="10492" width="4.85546875" style="6" customWidth="1"/>
    <col min="10493" max="10493" width="26.5703125" style="6" customWidth="1"/>
    <col min="10494" max="10494" width="11.28515625" style="6" bestFit="1" customWidth="1"/>
    <col min="10495" max="10495" width="80.5703125" style="6" customWidth="1"/>
    <col min="10496" max="10496" width="18" style="6" customWidth="1"/>
    <col min="10497" max="10497" width="19.42578125" style="6" customWidth="1"/>
    <col min="10498" max="10498" width="16.140625" style="6" bestFit="1" customWidth="1"/>
    <col min="10499" max="10499" width="18.28515625" style="6" customWidth="1"/>
    <col min="10500" max="10500" width="17.85546875" style="6" customWidth="1"/>
    <col min="10501" max="10501" width="16.140625" style="6" bestFit="1" customWidth="1"/>
    <col min="10502" max="10502" width="17.5703125" style="6" customWidth="1"/>
    <col min="10503" max="10503" width="19.28515625" style="6" customWidth="1"/>
    <col min="10504" max="10504" width="16.140625" style="6" bestFit="1" customWidth="1"/>
    <col min="10505" max="10505" width="18.5703125" style="6" customWidth="1"/>
    <col min="10506" max="10506" width="16.140625" style="6" customWidth="1"/>
    <col min="10507" max="10507" width="18.42578125" style="6" bestFit="1" customWidth="1"/>
    <col min="10508" max="10508" width="25.28515625" style="6" bestFit="1" customWidth="1"/>
    <col min="10509" max="10747" width="9.140625" style="6"/>
    <col min="10748" max="10748" width="4.85546875" style="6" customWidth="1"/>
    <col min="10749" max="10749" width="26.5703125" style="6" customWidth="1"/>
    <col min="10750" max="10750" width="11.28515625" style="6" bestFit="1" customWidth="1"/>
    <col min="10751" max="10751" width="80.5703125" style="6" customWidth="1"/>
    <col min="10752" max="10752" width="18" style="6" customWidth="1"/>
    <col min="10753" max="10753" width="19.42578125" style="6" customWidth="1"/>
    <col min="10754" max="10754" width="16.140625" style="6" bestFit="1" customWidth="1"/>
    <col min="10755" max="10755" width="18.28515625" style="6" customWidth="1"/>
    <col min="10756" max="10756" width="17.85546875" style="6" customWidth="1"/>
    <col min="10757" max="10757" width="16.140625" style="6" bestFit="1" customWidth="1"/>
    <col min="10758" max="10758" width="17.5703125" style="6" customWidth="1"/>
    <col min="10759" max="10759" width="19.28515625" style="6" customWidth="1"/>
    <col min="10760" max="10760" width="16.140625" style="6" bestFit="1" customWidth="1"/>
    <col min="10761" max="10761" width="18.5703125" style="6" customWidth="1"/>
    <col min="10762" max="10762" width="16.140625" style="6" customWidth="1"/>
    <col min="10763" max="10763" width="18.42578125" style="6" bestFit="1" customWidth="1"/>
    <col min="10764" max="10764" width="25.28515625" style="6" bestFit="1" customWidth="1"/>
    <col min="10765" max="11003" width="9.140625" style="6"/>
    <col min="11004" max="11004" width="4.85546875" style="6" customWidth="1"/>
    <col min="11005" max="11005" width="26.5703125" style="6" customWidth="1"/>
    <col min="11006" max="11006" width="11.28515625" style="6" bestFit="1" customWidth="1"/>
    <col min="11007" max="11007" width="80.5703125" style="6" customWidth="1"/>
    <col min="11008" max="11008" width="18" style="6" customWidth="1"/>
    <col min="11009" max="11009" width="19.42578125" style="6" customWidth="1"/>
    <col min="11010" max="11010" width="16.140625" style="6" bestFit="1" customWidth="1"/>
    <col min="11011" max="11011" width="18.28515625" style="6" customWidth="1"/>
    <col min="11012" max="11012" width="17.85546875" style="6" customWidth="1"/>
    <col min="11013" max="11013" width="16.140625" style="6" bestFit="1" customWidth="1"/>
    <col min="11014" max="11014" width="17.5703125" style="6" customWidth="1"/>
    <col min="11015" max="11015" width="19.28515625" style="6" customWidth="1"/>
    <col min="11016" max="11016" width="16.140625" style="6" bestFit="1" customWidth="1"/>
    <col min="11017" max="11017" width="18.5703125" style="6" customWidth="1"/>
    <col min="11018" max="11018" width="16.140625" style="6" customWidth="1"/>
    <col min="11019" max="11019" width="18.42578125" style="6" bestFit="1" customWidth="1"/>
    <col min="11020" max="11020" width="25.28515625" style="6" bestFit="1" customWidth="1"/>
    <col min="11021" max="11259" width="9.140625" style="6"/>
    <col min="11260" max="11260" width="4.85546875" style="6" customWidth="1"/>
    <col min="11261" max="11261" width="26.5703125" style="6" customWidth="1"/>
    <col min="11262" max="11262" width="11.28515625" style="6" bestFit="1" customWidth="1"/>
    <col min="11263" max="11263" width="80.5703125" style="6" customWidth="1"/>
    <col min="11264" max="11264" width="18" style="6" customWidth="1"/>
    <col min="11265" max="11265" width="19.42578125" style="6" customWidth="1"/>
    <col min="11266" max="11266" width="16.140625" style="6" bestFit="1" customWidth="1"/>
    <col min="11267" max="11267" width="18.28515625" style="6" customWidth="1"/>
    <col min="11268" max="11268" width="17.85546875" style="6" customWidth="1"/>
    <col min="11269" max="11269" width="16.140625" style="6" bestFit="1" customWidth="1"/>
    <col min="11270" max="11270" width="17.5703125" style="6" customWidth="1"/>
    <col min="11271" max="11271" width="19.28515625" style="6" customWidth="1"/>
    <col min="11272" max="11272" width="16.140625" style="6" bestFit="1" customWidth="1"/>
    <col min="11273" max="11273" width="18.5703125" style="6" customWidth="1"/>
    <col min="11274" max="11274" width="16.140625" style="6" customWidth="1"/>
    <col min="11275" max="11275" width="18.42578125" style="6" bestFit="1" customWidth="1"/>
    <col min="11276" max="11276" width="25.28515625" style="6" bestFit="1" customWidth="1"/>
    <col min="11277" max="11515" width="9.140625" style="6"/>
    <col min="11516" max="11516" width="4.85546875" style="6" customWidth="1"/>
    <col min="11517" max="11517" width="26.5703125" style="6" customWidth="1"/>
    <col min="11518" max="11518" width="11.28515625" style="6" bestFit="1" customWidth="1"/>
    <col min="11519" max="11519" width="80.5703125" style="6" customWidth="1"/>
    <col min="11520" max="11520" width="18" style="6" customWidth="1"/>
    <col min="11521" max="11521" width="19.42578125" style="6" customWidth="1"/>
    <col min="11522" max="11522" width="16.140625" style="6" bestFit="1" customWidth="1"/>
    <col min="11523" max="11523" width="18.28515625" style="6" customWidth="1"/>
    <col min="11524" max="11524" width="17.85546875" style="6" customWidth="1"/>
    <col min="11525" max="11525" width="16.140625" style="6" bestFit="1" customWidth="1"/>
    <col min="11526" max="11526" width="17.5703125" style="6" customWidth="1"/>
    <col min="11527" max="11527" width="19.28515625" style="6" customWidth="1"/>
    <col min="11528" max="11528" width="16.140625" style="6" bestFit="1" customWidth="1"/>
    <col min="11529" max="11529" width="18.5703125" style="6" customWidth="1"/>
    <col min="11530" max="11530" width="16.140625" style="6" customWidth="1"/>
    <col min="11531" max="11531" width="18.42578125" style="6" bestFit="1" customWidth="1"/>
    <col min="11532" max="11532" width="25.28515625" style="6" bestFit="1" customWidth="1"/>
    <col min="11533" max="11771" width="9.140625" style="6"/>
    <col min="11772" max="11772" width="4.85546875" style="6" customWidth="1"/>
    <col min="11773" max="11773" width="26.5703125" style="6" customWidth="1"/>
    <col min="11774" max="11774" width="11.28515625" style="6" bestFit="1" customWidth="1"/>
    <col min="11775" max="11775" width="80.5703125" style="6" customWidth="1"/>
    <col min="11776" max="11776" width="18" style="6" customWidth="1"/>
    <col min="11777" max="11777" width="19.42578125" style="6" customWidth="1"/>
    <col min="11778" max="11778" width="16.140625" style="6" bestFit="1" customWidth="1"/>
    <col min="11779" max="11779" width="18.28515625" style="6" customWidth="1"/>
    <col min="11780" max="11780" width="17.85546875" style="6" customWidth="1"/>
    <col min="11781" max="11781" width="16.140625" style="6" bestFit="1" customWidth="1"/>
    <col min="11782" max="11782" width="17.5703125" style="6" customWidth="1"/>
    <col min="11783" max="11783" width="19.28515625" style="6" customWidth="1"/>
    <col min="11784" max="11784" width="16.140625" style="6" bestFit="1" customWidth="1"/>
    <col min="11785" max="11785" width="18.5703125" style="6" customWidth="1"/>
    <col min="11786" max="11786" width="16.140625" style="6" customWidth="1"/>
    <col min="11787" max="11787" width="18.42578125" style="6" bestFit="1" customWidth="1"/>
    <col min="11788" max="11788" width="25.28515625" style="6" bestFit="1" customWidth="1"/>
    <col min="11789" max="12027" width="9.140625" style="6"/>
    <col min="12028" max="12028" width="4.85546875" style="6" customWidth="1"/>
    <col min="12029" max="12029" width="26.5703125" style="6" customWidth="1"/>
    <col min="12030" max="12030" width="11.28515625" style="6" bestFit="1" customWidth="1"/>
    <col min="12031" max="12031" width="80.5703125" style="6" customWidth="1"/>
    <col min="12032" max="12032" width="18" style="6" customWidth="1"/>
    <col min="12033" max="12033" width="19.42578125" style="6" customWidth="1"/>
    <col min="12034" max="12034" width="16.140625" style="6" bestFit="1" customWidth="1"/>
    <col min="12035" max="12035" width="18.28515625" style="6" customWidth="1"/>
    <col min="12036" max="12036" width="17.85546875" style="6" customWidth="1"/>
    <col min="12037" max="12037" width="16.140625" style="6" bestFit="1" customWidth="1"/>
    <col min="12038" max="12038" width="17.5703125" style="6" customWidth="1"/>
    <col min="12039" max="12039" width="19.28515625" style="6" customWidth="1"/>
    <col min="12040" max="12040" width="16.140625" style="6" bestFit="1" customWidth="1"/>
    <col min="12041" max="12041" width="18.5703125" style="6" customWidth="1"/>
    <col min="12042" max="12042" width="16.140625" style="6" customWidth="1"/>
    <col min="12043" max="12043" width="18.42578125" style="6" bestFit="1" customWidth="1"/>
    <col min="12044" max="12044" width="25.28515625" style="6" bestFit="1" customWidth="1"/>
    <col min="12045" max="12283" width="9.140625" style="6"/>
    <col min="12284" max="12284" width="4.85546875" style="6" customWidth="1"/>
    <col min="12285" max="12285" width="26.5703125" style="6" customWidth="1"/>
    <col min="12286" max="12286" width="11.28515625" style="6" bestFit="1" customWidth="1"/>
    <col min="12287" max="12287" width="80.5703125" style="6" customWidth="1"/>
    <col min="12288" max="12288" width="18" style="6" customWidth="1"/>
    <col min="12289" max="12289" width="19.42578125" style="6" customWidth="1"/>
    <col min="12290" max="12290" width="16.140625" style="6" bestFit="1" customWidth="1"/>
    <col min="12291" max="12291" width="18.28515625" style="6" customWidth="1"/>
    <col min="12292" max="12292" width="17.85546875" style="6" customWidth="1"/>
    <col min="12293" max="12293" width="16.140625" style="6" bestFit="1" customWidth="1"/>
    <col min="12294" max="12294" width="17.5703125" style="6" customWidth="1"/>
    <col min="12295" max="12295" width="19.28515625" style="6" customWidth="1"/>
    <col min="12296" max="12296" width="16.140625" style="6" bestFit="1" customWidth="1"/>
    <col min="12297" max="12297" width="18.5703125" style="6" customWidth="1"/>
    <col min="12298" max="12298" width="16.140625" style="6" customWidth="1"/>
    <col min="12299" max="12299" width="18.42578125" style="6" bestFit="1" customWidth="1"/>
    <col min="12300" max="12300" width="25.28515625" style="6" bestFit="1" customWidth="1"/>
    <col min="12301" max="12539" width="9.140625" style="6"/>
    <col min="12540" max="12540" width="4.85546875" style="6" customWidth="1"/>
    <col min="12541" max="12541" width="26.5703125" style="6" customWidth="1"/>
    <col min="12542" max="12542" width="11.28515625" style="6" bestFit="1" customWidth="1"/>
    <col min="12543" max="12543" width="80.5703125" style="6" customWidth="1"/>
    <col min="12544" max="12544" width="18" style="6" customWidth="1"/>
    <col min="12545" max="12545" width="19.42578125" style="6" customWidth="1"/>
    <col min="12546" max="12546" width="16.140625" style="6" bestFit="1" customWidth="1"/>
    <col min="12547" max="12547" width="18.28515625" style="6" customWidth="1"/>
    <col min="12548" max="12548" width="17.85546875" style="6" customWidth="1"/>
    <col min="12549" max="12549" width="16.140625" style="6" bestFit="1" customWidth="1"/>
    <col min="12550" max="12550" width="17.5703125" style="6" customWidth="1"/>
    <col min="12551" max="12551" width="19.28515625" style="6" customWidth="1"/>
    <col min="12552" max="12552" width="16.140625" style="6" bestFit="1" customWidth="1"/>
    <col min="12553" max="12553" width="18.5703125" style="6" customWidth="1"/>
    <col min="12554" max="12554" width="16.140625" style="6" customWidth="1"/>
    <col min="12555" max="12555" width="18.42578125" style="6" bestFit="1" customWidth="1"/>
    <col min="12556" max="12556" width="25.28515625" style="6" bestFit="1" customWidth="1"/>
    <col min="12557" max="12795" width="9.140625" style="6"/>
    <col min="12796" max="12796" width="4.85546875" style="6" customWidth="1"/>
    <col min="12797" max="12797" width="26.5703125" style="6" customWidth="1"/>
    <col min="12798" max="12798" width="11.28515625" style="6" bestFit="1" customWidth="1"/>
    <col min="12799" max="12799" width="80.5703125" style="6" customWidth="1"/>
    <col min="12800" max="12800" width="18" style="6" customWidth="1"/>
    <col min="12801" max="12801" width="19.42578125" style="6" customWidth="1"/>
    <col min="12802" max="12802" width="16.140625" style="6" bestFit="1" customWidth="1"/>
    <col min="12803" max="12803" width="18.28515625" style="6" customWidth="1"/>
    <col min="12804" max="12804" width="17.85546875" style="6" customWidth="1"/>
    <col min="12805" max="12805" width="16.140625" style="6" bestFit="1" customWidth="1"/>
    <col min="12806" max="12806" width="17.5703125" style="6" customWidth="1"/>
    <col min="12807" max="12807" width="19.28515625" style="6" customWidth="1"/>
    <col min="12808" max="12808" width="16.140625" style="6" bestFit="1" customWidth="1"/>
    <col min="12809" max="12809" width="18.5703125" style="6" customWidth="1"/>
    <col min="12810" max="12810" width="16.140625" style="6" customWidth="1"/>
    <col min="12811" max="12811" width="18.42578125" style="6" bestFit="1" customWidth="1"/>
    <col min="12812" max="12812" width="25.28515625" style="6" bestFit="1" customWidth="1"/>
    <col min="12813" max="13051" width="9.140625" style="6"/>
    <col min="13052" max="13052" width="4.85546875" style="6" customWidth="1"/>
    <col min="13053" max="13053" width="26.5703125" style="6" customWidth="1"/>
    <col min="13054" max="13054" width="11.28515625" style="6" bestFit="1" customWidth="1"/>
    <col min="13055" max="13055" width="80.5703125" style="6" customWidth="1"/>
    <col min="13056" max="13056" width="18" style="6" customWidth="1"/>
    <col min="13057" max="13057" width="19.42578125" style="6" customWidth="1"/>
    <col min="13058" max="13058" width="16.140625" style="6" bestFit="1" customWidth="1"/>
    <col min="13059" max="13059" width="18.28515625" style="6" customWidth="1"/>
    <col min="13060" max="13060" width="17.85546875" style="6" customWidth="1"/>
    <col min="13061" max="13061" width="16.140625" style="6" bestFit="1" customWidth="1"/>
    <col min="13062" max="13062" width="17.5703125" style="6" customWidth="1"/>
    <col min="13063" max="13063" width="19.28515625" style="6" customWidth="1"/>
    <col min="13064" max="13064" width="16.140625" style="6" bestFit="1" customWidth="1"/>
    <col min="13065" max="13065" width="18.5703125" style="6" customWidth="1"/>
    <col min="13066" max="13066" width="16.140625" style="6" customWidth="1"/>
    <col min="13067" max="13067" width="18.42578125" style="6" bestFit="1" customWidth="1"/>
    <col min="13068" max="13068" width="25.28515625" style="6" bestFit="1" customWidth="1"/>
    <col min="13069" max="13307" width="9.140625" style="6"/>
    <col min="13308" max="13308" width="4.85546875" style="6" customWidth="1"/>
    <col min="13309" max="13309" width="26.5703125" style="6" customWidth="1"/>
    <col min="13310" max="13310" width="11.28515625" style="6" bestFit="1" customWidth="1"/>
    <col min="13311" max="13311" width="80.5703125" style="6" customWidth="1"/>
    <col min="13312" max="13312" width="18" style="6" customWidth="1"/>
    <col min="13313" max="13313" width="19.42578125" style="6" customWidth="1"/>
    <col min="13314" max="13314" width="16.140625" style="6" bestFit="1" customWidth="1"/>
    <col min="13315" max="13315" width="18.28515625" style="6" customWidth="1"/>
    <col min="13316" max="13316" width="17.85546875" style="6" customWidth="1"/>
    <col min="13317" max="13317" width="16.140625" style="6" bestFit="1" customWidth="1"/>
    <col min="13318" max="13318" width="17.5703125" style="6" customWidth="1"/>
    <col min="13319" max="13319" width="19.28515625" style="6" customWidth="1"/>
    <col min="13320" max="13320" width="16.140625" style="6" bestFit="1" customWidth="1"/>
    <col min="13321" max="13321" width="18.5703125" style="6" customWidth="1"/>
    <col min="13322" max="13322" width="16.140625" style="6" customWidth="1"/>
    <col min="13323" max="13323" width="18.42578125" style="6" bestFit="1" customWidth="1"/>
    <col min="13324" max="13324" width="25.28515625" style="6" bestFit="1" customWidth="1"/>
    <col min="13325" max="13563" width="9.140625" style="6"/>
    <col min="13564" max="13564" width="4.85546875" style="6" customWidth="1"/>
    <col min="13565" max="13565" width="26.5703125" style="6" customWidth="1"/>
    <col min="13566" max="13566" width="11.28515625" style="6" bestFit="1" customWidth="1"/>
    <col min="13567" max="13567" width="80.5703125" style="6" customWidth="1"/>
    <col min="13568" max="13568" width="18" style="6" customWidth="1"/>
    <col min="13569" max="13569" width="19.42578125" style="6" customWidth="1"/>
    <col min="13570" max="13570" width="16.140625" style="6" bestFit="1" customWidth="1"/>
    <col min="13571" max="13571" width="18.28515625" style="6" customWidth="1"/>
    <col min="13572" max="13572" width="17.85546875" style="6" customWidth="1"/>
    <col min="13573" max="13573" width="16.140625" style="6" bestFit="1" customWidth="1"/>
    <col min="13574" max="13574" width="17.5703125" style="6" customWidth="1"/>
    <col min="13575" max="13575" width="19.28515625" style="6" customWidth="1"/>
    <col min="13576" max="13576" width="16.140625" style="6" bestFit="1" customWidth="1"/>
    <col min="13577" max="13577" width="18.5703125" style="6" customWidth="1"/>
    <col min="13578" max="13578" width="16.140625" style="6" customWidth="1"/>
    <col min="13579" max="13579" width="18.42578125" style="6" bestFit="1" customWidth="1"/>
    <col min="13580" max="13580" width="25.28515625" style="6" bestFit="1" customWidth="1"/>
    <col min="13581" max="13819" width="9.140625" style="6"/>
    <col min="13820" max="13820" width="4.85546875" style="6" customWidth="1"/>
    <col min="13821" max="13821" width="26.5703125" style="6" customWidth="1"/>
    <col min="13822" max="13822" width="11.28515625" style="6" bestFit="1" customWidth="1"/>
    <col min="13823" max="13823" width="80.5703125" style="6" customWidth="1"/>
    <col min="13824" max="13824" width="18" style="6" customWidth="1"/>
    <col min="13825" max="13825" width="19.42578125" style="6" customWidth="1"/>
    <col min="13826" max="13826" width="16.140625" style="6" bestFit="1" customWidth="1"/>
    <col min="13827" max="13827" width="18.28515625" style="6" customWidth="1"/>
    <col min="13828" max="13828" width="17.85546875" style="6" customWidth="1"/>
    <col min="13829" max="13829" width="16.140625" style="6" bestFit="1" customWidth="1"/>
    <col min="13830" max="13830" width="17.5703125" style="6" customWidth="1"/>
    <col min="13831" max="13831" width="19.28515625" style="6" customWidth="1"/>
    <col min="13832" max="13832" width="16.140625" style="6" bestFit="1" customWidth="1"/>
    <col min="13833" max="13833" width="18.5703125" style="6" customWidth="1"/>
    <col min="13834" max="13834" width="16.140625" style="6" customWidth="1"/>
    <col min="13835" max="13835" width="18.42578125" style="6" bestFit="1" customWidth="1"/>
    <col min="13836" max="13836" width="25.28515625" style="6" bestFit="1" customWidth="1"/>
    <col min="13837" max="14075" width="9.140625" style="6"/>
    <col min="14076" max="14076" width="4.85546875" style="6" customWidth="1"/>
    <col min="14077" max="14077" width="26.5703125" style="6" customWidth="1"/>
    <col min="14078" max="14078" width="11.28515625" style="6" bestFit="1" customWidth="1"/>
    <col min="14079" max="14079" width="80.5703125" style="6" customWidth="1"/>
    <col min="14080" max="14080" width="18" style="6" customWidth="1"/>
    <col min="14081" max="14081" width="19.42578125" style="6" customWidth="1"/>
    <col min="14082" max="14082" width="16.140625" style="6" bestFit="1" customWidth="1"/>
    <col min="14083" max="14083" width="18.28515625" style="6" customWidth="1"/>
    <col min="14084" max="14084" width="17.85546875" style="6" customWidth="1"/>
    <col min="14085" max="14085" width="16.140625" style="6" bestFit="1" customWidth="1"/>
    <col min="14086" max="14086" width="17.5703125" style="6" customWidth="1"/>
    <col min="14087" max="14087" width="19.28515625" style="6" customWidth="1"/>
    <col min="14088" max="14088" width="16.140625" style="6" bestFit="1" customWidth="1"/>
    <col min="14089" max="14089" width="18.5703125" style="6" customWidth="1"/>
    <col min="14090" max="14090" width="16.140625" style="6" customWidth="1"/>
    <col min="14091" max="14091" width="18.42578125" style="6" bestFit="1" customWidth="1"/>
    <col min="14092" max="14092" width="25.28515625" style="6" bestFit="1" customWidth="1"/>
    <col min="14093" max="14331" width="9.140625" style="6"/>
    <col min="14332" max="14332" width="4.85546875" style="6" customWidth="1"/>
    <col min="14333" max="14333" width="26.5703125" style="6" customWidth="1"/>
    <col min="14334" max="14334" width="11.28515625" style="6" bestFit="1" customWidth="1"/>
    <col min="14335" max="14335" width="80.5703125" style="6" customWidth="1"/>
    <col min="14336" max="14336" width="18" style="6" customWidth="1"/>
    <col min="14337" max="14337" width="19.42578125" style="6" customWidth="1"/>
    <col min="14338" max="14338" width="16.140625" style="6" bestFit="1" customWidth="1"/>
    <col min="14339" max="14339" width="18.28515625" style="6" customWidth="1"/>
    <col min="14340" max="14340" width="17.85546875" style="6" customWidth="1"/>
    <col min="14341" max="14341" width="16.140625" style="6" bestFit="1" customWidth="1"/>
    <col min="14342" max="14342" width="17.5703125" style="6" customWidth="1"/>
    <col min="14343" max="14343" width="19.28515625" style="6" customWidth="1"/>
    <col min="14344" max="14344" width="16.140625" style="6" bestFit="1" customWidth="1"/>
    <col min="14345" max="14345" width="18.5703125" style="6" customWidth="1"/>
    <col min="14346" max="14346" width="16.140625" style="6" customWidth="1"/>
    <col min="14347" max="14347" width="18.42578125" style="6" bestFit="1" customWidth="1"/>
    <col min="14348" max="14348" width="25.28515625" style="6" bestFit="1" customWidth="1"/>
    <col min="14349" max="14587" width="9.140625" style="6"/>
    <col min="14588" max="14588" width="4.85546875" style="6" customWidth="1"/>
    <col min="14589" max="14589" width="26.5703125" style="6" customWidth="1"/>
    <col min="14590" max="14590" width="11.28515625" style="6" bestFit="1" customWidth="1"/>
    <col min="14591" max="14591" width="80.5703125" style="6" customWidth="1"/>
    <col min="14592" max="14592" width="18" style="6" customWidth="1"/>
    <col min="14593" max="14593" width="19.42578125" style="6" customWidth="1"/>
    <col min="14594" max="14594" width="16.140625" style="6" bestFit="1" customWidth="1"/>
    <col min="14595" max="14595" width="18.28515625" style="6" customWidth="1"/>
    <col min="14596" max="14596" width="17.85546875" style="6" customWidth="1"/>
    <col min="14597" max="14597" width="16.140625" style="6" bestFit="1" customWidth="1"/>
    <col min="14598" max="14598" width="17.5703125" style="6" customWidth="1"/>
    <col min="14599" max="14599" width="19.28515625" style="6" customWidth="1"/>
    <col min="14600" max="14600" width="16.140625" style="6" bestFit="1" customWidth="1"/>
    <col min="14601" max="14601" width="18.5703125" style="6" customWidth="1"/>
    <col min="14602" max="14602" width="16.140625" style="6" customWidth="1"/>
    <col min="14603" max="14603" width="18.42578125" style="6" bestFit="1" customWidth="1"/>
    <col min="14604" max="14604" width="25.28515625" style="6" bestFit="1" customWidth="1"/>
    <col min="14605" max="14843" width="9.140625" style="6"/>
    <col min="14844" max="14844" width="4.85546875" style="6" customWidth="1"/>
    <col min="14845" max="14845" width="26.5703125" style="6" customWidth="1"/>
    <col min="14846" max="14846" width="11.28515625" style="6" bestFit="1" customWidth="1"/>
    <col min="14847" max="14847" width="80.5703125" style="6" customWidth="1"/>
    <col min="14848" max="14848" width="18" style="6" customWidth="1"/>
    <col min="14849" max="14849" width="19.42578125" style="6" customWidth="1"/>
    <col min="14850" max="14850" width="16.140625" style="6" bestFit="1" customWidth="1"/>
    <col min="14851" max="14851" width="18.28515625" style="6" customWidth="1"/>
    <col min="14852" max="14852" width="17.85546875" style="6" customWidth="1"/>
    <col min="14853" max="14853" width="16.140625" style="6" bestFit="1" customWidth="1"/>
    <col min="14854" max="14854" width="17.5703125" style="6" customWidth="1"/>
    <col min="14855" max="14855" width="19.28515625" style="6" customWidth="1"/>
    <col min="14856" max="14856" width="16.140625" style="6" bestFit="1" customWidth="1"/>
    <col min="14857" max="14857" width="18.5703125" style="6" customWidth="1"/>
    <col min="14858" max="14858" width="16.140625" style="6" customWidth="1"/>
    <col min="14859" max="14859" width="18.42578125" style="6" bestFit="1" customWidth="1"/>
    <col min="14860" max="14860" width="25.28515625" style="6" bestFit="1" customWidth="1"/>
    <col min="14861" max="15099" width="9.140625" style="6"/>
    <col min="15100" max="15100" width="4.85546875" style="6" customWidth="1"/>
    <col min="15101" max="15101" width="26.5703125" style="6" customWidth="1"/>
    <col min="15102" max="15102" width="11.28515625" style="6" bestFit="1" customWidth="1"/>
    <col min="15103" max="15103" width="80.5703125" style="6" customWidth="1"/>
    <col min="15104" max="15104" width="18" style="6" customWidth="1"/>
    <col min="15105" max="15105" width="19.42578125" style="6" customWidth="1"/>
    <col min="15106" max="15106" width="16.140625" style="6" bestFit="1" customWidth="1"/>
    <col min="15107" max="15107" width="18.28515625" style="6" customWidth="1"/>
    <col min="15108" max="15108" width="17.85546875" style="6" customWidth="1"/>
    <col min="15109" max="15109" width="16.140625" style="6" bestFit="1" customWidth="1"/>
    <col min="15110" max="15110" width="17.5703125" style="6" customWidth="1"/>
    <col min="15111" max="15111" width="19.28515625" style="6" customWidth="1"/>
    <col min="15112" max="15112" width="16.140625" style="6" bestFit="1" customWidth="1"/>
    <col min="15113" max="15113" width="18.5703125" style="6" customWidth="1"/>
    <col min="15114" max="15114" width="16.140625" style="6" customWidth="1"/>
    <col min="15115" max="15115" width="18.42578125" style="6" bestFit="1" customWidth="1"/>
    <col min="15116" max="15116" width="25.28515625" style="6" bestFit="1" customWidth="1"/>
    <col min="15117" max="15355" width="9.140625" style="6"/>
    <col min="15356" max="15356" width="4.85546875" style="6" customWidth="1"/>
    <col min="15357" max="15357" width="26.5703125" style="6" customWidth="1"/>
    <col min="15358" max="15358" width="11.28515625" style="6" bestFit="1" customWidth="1"/>
    <col min="15359" max="15359" width="80.5703125" style="6" customWidth="1"/>
    <col min="15360" max="15360" width="18" style="6" customWidth="1"/>
    <col min="15361" max="15361" width="19.42578125" style="6" customWidth="1"/>
    <col min="15362" max="15362" width="16.140625" style="6" bestFit="1" customWidth="1"/>
    <col min="15363" max="15363" width="18.28515625" style="6" customWidth="1"/>
    <col min="15364" max="15364" width="17.85546875" style="6" customWidth="1"/>
    <col min="15365" max="15365" width="16.140625" style="6" bestFit="1" customWidth="1"/>
    <col min="15366" max="15366" width="17.5703125" style="6" customWidth="1"/>
    <col min="15367" max="15367" width="19.28515625" style="6" customWidth="1"/>
    <col min="15368" max="15368" width="16.140625" style="6" bestFit="1" customWidth="1"/>
    <col min="15369" max="15369" width="18.5703125" style="6" customWidth="1"/>
    <col min="15370" max="15370" width="16.140625" style="6" customWidth="1"/>
    <col min="15371" max="15371" width="18.42578125" style="6" bestFit="1" customWidth="1"/>
    <col min="15372" max="15372" width="25.28515625" style="6" bestFit="1" customWidth="1"/>
    <col min="15373" max="15611" width="9.140625" style="6"/>
    <col min="15612" max="15612" width="4.85546875" style="6" customWidth="1"/>
    <col min="15613" max="15613" width="26.5703125" style="6" customWidth="1"/>
    <col min="15614" max="15614" width="11.28515625" style="6" bestFit="1" customWidth="1"/>
    <col min="15615" max="15615" width="80.5703125" style="6" customWidth="1"/>
    <col min="15616" max="15616" width="18" style="6" customWidth="1"/>
    <col min="15617" max="15617" width="19.42578125" style="6" customWidth="1"/>
    <col min="15618" max="15618" width="16.140625" style="6" bestFit="1" customWidth="1"/>
    <col min="15619" max="15619" width="18.28515625" style="6" customWidth="1"/>
    <col min="15620" max="15620" width="17.85546875" style="6" customWidth="1"/>
    <col min="15621" max="15621" width="16.140625" style="6" bestFit="1" customWidth="1"/>
    <col min="15622" max="15622" width="17.5703125" style="6" customWidth="1"/>
    <col min="15623" max="15623" width="19.28515625" style="6" customWidth="1"/>
    <col min="15624" max="15624" width="16.140625" style="6" bestFit="1" customWidth="1"/>
    <col min="15625" max="15625" width="18.5703125" style="6" customWidth="1"/>
    <col min="15626" max="15626" width="16.140625" style="6" customWidth="1"/>
    <col min="15627" max="15627" width="18.42578125" style="6" bestFit="1" customWidth="1"/>
    <col min="15628" max="15628" width="25.28515625" style="6" bestFit="1" customWidth="1"/>
    <col min="15629" max="15867" width="9.140625" style="6"/>
    <col min="15868" max="15868" width="4.85546875" style="6" customWidth="1"/>
    <col min="15869" max="15869" width="26.5703125" style="6" customWidth="1"/>
    <col min="15870" max="15870" width="11.28515625" style="6" bestFit="1" customWidth="1"/>
    <col min="15871" max="15871" width="80.5703125" style="6" customWidth="1"/>
    <col min="15872" max="15872" width="18" style="6" customWidth="1"/>
    <col min="15873" max="15873" width="19.42578125" style="6" customWidth="1"/>
    <col min="15874" max="15874" width="16.140625" style="6" bestFit="1" customWidth="1"/>
    <col min="15875" max="15875" width="18.28515625" style="6" customWidth="1"/>
    <col min="15876" max="15876" width="17.85546875" style="6" customWidth="1"/>
    <col min="15877" max="15877" width="16.140625" style="6" bestFit="1" customWidth="1"/>
    <col min="15878" max="15878" width="17.5703125" style="6" customWidth="1"/>
    <col min="15879" max="15879" width="19.28515625" style="6" customWidth="1"/>
    <col min="15880" max="15880" width="16.140625" style="6" bestFit="1" customWidth="1"/>
    <col min="15881" max="15881" width="18.5703125" style="6" customWidth="1"/>
    <col min="15882" max="15882" width="16.140625" style="6" customWidth="1"/>
    <col min="15883" max="15883" width="18.42578125" style="6" bestFit="1" customWidth="1"/>
    <col min="15884" max="15884" width="25.28515625" style="6" bestFit="1" customWidth="1"/>
    <col min="15885" max="16123" width="9.140625" style="6"/>
    <col min="16124" max="16124" width="4.85546875" style="6" customWidth="1"/>
    <col min="16125" max="16125" width="26.5703125" style="6" customWidth="1"/>
    <col min="16126" max="16126" width="11.28515625" style="6" bestFit="1" customWidth="1"/>
    <col min="16127" max="16127" width="80.5703125" style="6" customWidth="1"/>
    <col min="16128" max="16128" width="18" style="6" customWidth="1"/>
    <col min="16129" max="16129" width="19.42578125" style="6" customWidth="1"/>
    <col min="16130" max="16130" width="16.140625" style="6" bestFit="1" customWidth="1"/>
    <col min="16131" max="16131" width="18.28515625" style="6" customWidth="1"/>
    <col min="16132" max="16132" width="17.85546875" style="6" customWidth="1"/>
    <col min="16133" max="16133" width="16.140625" style="6" bestFit="1" customWidth="1"/>
    <col min="16134" max="16134" width="17.5703125" style="6" customWidth="1"/>
    <col min="16135" max="16135" width="19.28515625" style="6" customWidth="1"/>
    <col min="16136" max="16136" width="16.140625" style="6" bestFit="1" customWidth="1"/>
    <col min="16137" max="16137" width="18.5703125" style="6" customWidth="1"/>
    <col min="16138" max="16138" width="16.140625" style="6" customWidth="1"/>
    <col min="16139" max="16139" width="18.42578125" style="6" bestFit="1" customWidth="1"/>
    <col min="16140" max="16140" width="25.28515625" style="6" bestFit="1" customWidth="1"/>
    <col min="16141" max="16384" width="9.140625" style="6"/>
  </cols>
  <sheetData>
    <row r="1" spans="1:44" ht="15" customHeight="1"/>
    <row r="2" spans="1:44" ht="30.75">
      <c r="AM2" s="321" t="s">
        <v>0</v>
      </c>
      <c r="AN2" s="321"/>
      <c r="AO2" s="321"/>
      <c r="AP2" s="321"/>
      <c r="AQ2" s="321"/>
      <c r="AR2" s="321"/>
    </row>
    <row r="3" spans="1:44" ht="42.6" customHeight="1">
      <c r="AM3" s="321" t="s">
        <v>44</v>
      </c>
      <c r="AN3" s="321"/>
      <c r="AO3" s="321"/>
      <c r="AP3" s="321"/>
      <c r="AQ3" s="321"/>
      <c r="AR3" s="321"/>
    </row>
    <row r="4" spans="1:44" ht="54.6" customHeight="1">
      <c r="AO4" s="325" t="s">
        <v>45</v>
      </c>
      <c r="AP4" s="325"/>
      <c r="AQ4" s="325"/>
      <c r="AR4" s="325"/>
    </row>
    <row r="5" spans="1:44" ht="60.75" customHeight="1">
      <c r="AO5" s="326" t="s">
        <v>45</v>
      </c>
      <c r="AP5" s="326"/>
      <c r="AQ5" s="326"/>
      <c r="AR5" s="326"/>
    </row>
    <row r="6" spans="1:44" ht="24" customHeight="1">
      <c r="AO6" s="59"/>
      <c r="AP6" s="58"/>
      <c r="AQ6" s="58" t="s">
        <v>43</v>
      </c>
      <c r="AR6" s="45"/>
    </row>
    <row r="7" spans="1:44" ht="24" customHeight="1">
      <c r="AC7" s="4"/>
      <c r="AD7" s="3"/>
      <c r="AJ7" s="46"/>
      <c r="AK7" s="45"/>
      <c r="AL7" s="45"/>
      <c r="AM7" s="45"/>
      <c r="AO7" s="46"/>
      <c r="AP7" s="45"/>
      <c r="AQ7" s="45"/>
      <c r="AR7" s="45"/>
    </row>
    <row r="8" spans="1:44" ht="15" customHeight="1">
      <c r="AJ8" s="44"/>
      <c r="AK8" s="44"/>
      <c r="AL8" s="44"/>
      <c r="AO8" s="44"/>
      <c r="AP8" s="44"/>
      <c r="AQ8" s="44"/>
    </row>
    <row r="9" spans="1:44" ht="61.5" customHeight="1">
      <c r="A9" s="322" t="s">
        <v>66</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76"/>
      <c r="AO9" s="76"/>
      <c r="AP9" s="76"/>
      <c r="AQ9" s="76"/>
      <c r="AR9" s="76"/>
    </row>
    <row r="10" spans="1:44" ht="61.5" customHeight="1">
      <c r="A10" s="323" t="s">
        <v>305</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76"/>
      <c r="AO10" s="76"/>
      <c r="AP10" s="76"/>
      <c r="AQ10" s="76"/>
      <c r="AR10" s="76"/>
    </row>
    <row r="11" spans="1:44" ht="61.5" customHeight="1">
      <c r="A11" s="324" t="s">
        <v>47</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77"/>
      <c r="AO11" s="77"/>
      <c r="AP11" s="77"/>
      <c r="AQ11" s="77"/>
      <c r="AR11" s="77"/>
    </row>
    <row r="12" spans="1:44" ht="27" customHeight="1" thickBot="1">
      <c r="AD12" s="5"/>
    </row>
    <row r="13" spans="1:44" ht="27.75" customHeight="1" thickBot="1">
      <c r="A13" s="318" t="s">
        <v>1</v>
      </c>
      <c r="B13" s="318" t="s">
        <v>2</v>
      </c>
      <c r="C13" s="314" t="s">
        <v>42</v>
      </c>
      <c r="D13" s="314"/>
      <c r="E13" s="314"/>
      <c r="F13" s="314"/>
      <c r="G13" s="314"/>
      <c r="H13" s="314"/>
      <c r="I13" s="314"/>
      <c r="J13" s="314"/>
      <c r="K13" s="314"/>
      <c r="L13" s="314"/>
      <c r="M13" s="314"/>
      <c r="N13" s="314"/>
      <c r="O13" s="314"/>
      <c r="P13" s="314"/>
      <c r="Q13" s="314"/>
      <c r="R13" s="315"/>
      <c r="S13" s="115"/>
      <c r="T13" s="115"/>
      <c r="U13" s="115"/>
      <c r="V13" s="115"/>
      <c r="W13" s="115"/>
      <c r="X13" s="313" t="s">
        <v>39</v>
      </c>
      <c r="Y13" s="314"/>
      <c r="Z13" s="314"/>
      <c r="AA13" s="314"/>
      <c r="AB13" s="314"/>
      <c r="AC13" s="314"/>
      <c r="AD13" s="314"/>
      <c r="AE13" s="314"/>
      <c r="AF13" s="314"/>
      <c r="AG13" s="314"/>
      <c r="AH13" s="314"/>
      <c r="AI13" s="314"/>
      <c r="AJ13" s="314"/>
      <c r="AK13" s="314"/>
      <c r="AL13" s="314"/>
      <c r="AM13" s="314"/>
      <c r="AN13" s="314"/>
      <c r="AO13" s="314"/>
      <c r="AP13" s="314"/>
      <c r="AQ13" s="314"/>
      <c r="AR13" s="315"/>
    </row>
    <row r="14" spans="1:44" ht="37.5" customHeight="1" thickBot="1">
      <c r="A14" s="316"/>
      <c r="B14" s="316"/>
      <c r="C14" s="319" t="s">
        <v>3</v>
      </c>
      <c r="D14" s="310" t="s">
        <v>103</v>
      </c>
      <c r="E14" s="311"/>
      <c r="F14" s="311"/>
      <c r="G14" s="311"/>
      <c r="H14" s="312"/>
      <c r="I14" s="310" t="s">
        <v>104</v>
      </c>
      <c r="J14" s="311"/>
      <c r="K14" s="311"/>
      <c r="L14" s="311"/>
      <c r="M14" s="312"/>
      <c r="N14" s="310" t="s">
        <v>105</v>
      </c>
      <c r="O14" s="311"/>
      <c r="P14" s="311"/>
      <c r="Q14" s="311"/>
      <c r="R14" s="312"/>
      <c r="S14" s="310" t="s">
        <v>162</v>
      </c>
      <c r="T14" s="311"/>
      <c r="U14" s="311"/>
      <c r="V14" s="311"/>
      <c r="W14" s="312"/>
      <c r="X14" s="316" t="s">
        <v>3</v>
      </c>
      <c r="Y14" s="310" t="s">
        <v>103</v>
      </c>
      <c r="Z14" s="311"/>
      <c r="AA14" s="311"/>
      <c r="AB14" s="311"/>
      <c r="AC14" s="312"/>
      <c r="AD14" s="310" t="s">
        <v>104</v>
      </c>
      <c r="AE14" s="311"/>
      <c r="AF14" s="311"/>
      <c r="AG14" s="311"/>
      <c r="AH14" s="312"/>
      <c r="AI14" s="310" t="s">
        <v>105</v>
      </c>
      <c r="AJ14" s="311"/>
      <c r="AK14" s="311"/>
      <c r="AL14" s="311"/>
      <c r="AM14" s="312"/>
      <c r="AN14" s="310" t="s">
        <v>162</v>
      </c>
      <c r="AO14" s="311"/>
      <c r="AP14" s="311"/>
      <c r="AQ14" s="311"/>
      <c r="AR14" s="312"/>
    </row>
    <row r="15" spans="1:44" ht="37.5" customHeight="1" thickBot="1">
      <c r="A15" s="317"/>
      <c r="B15" s="317"/>
      <c r="C15" s="312"/>
      <c r="D15" s="114" t="s">
        <v>34</v>
      </c>
      <c r="E15" s="114" t="s">
        <v>35</v>
      </c>
      <c r="F15" s="114" t="s">
        <v>36</v>
      </c>
      <c r="G15" s="114" t="s">
        <v>37</v>
      </c>
      <c r="H15" s="114" t="s">
        <v>38</v>
      </c>
      <c r="I15" s="114" t="s">
        <v>34</v>
      </c>
      <c r="J15" s="114" t="s">
        <v>35</v>
      </c>
      <c r="K15" s="114" t="s">
        <v>36</v>
      </c>
      <c r="L15" s="114" t="s">
        <v>37</v>
      </c>
      <c r="M15" s="114" t="s">
        <v>38</v>
      </c>
      <c r="N15" s="114" t="s">
        <v>34</v>
      </c>
      <c r="O15" s="114" t="s">
        <v>35</v>
      </c>
      <c r="P15" s="114" t="s">
        <v>36</v>
      </c>
      <c r="Q15" s="114" t="s">
        <v>37</v>
      </c>
      <c r="R15" s="114" t="s">
        <v>38</v>
      </c>
      <c r="S15" s="114" t="s">
        <v>34</v>
      </c>
      <c r="T15" s="114" t="s">
        <v>35</v>
      </c>
      <c r="U15" s="114" t="s">
        <v>36</v>
      </c>
      <c r="V15" s="114" t="s">
        <v>37</v>
      </c>
      <c r="W15" s="114" t="s">
        <v>38</v>
      </c>
      <c r="X15" s="317"/>
      <c r="Y15" s="114" t="s">
        <v>34</v>
      </c>
      <c r="Z15" s="114" t="s">
        <v>35</v>
      </c>
      <c r="AA15" s="114" t="s">
        <v>36</v>
      </c>
      <c r="AB15" s="114" t="s">
        <v>37</v>
      </c>
      <c r="AC15" s="114" t="s">
        <v>38</v>
      </c>
      <c r="AD15" s="114" t="s">
        <v>34</v>
      </c>
      <c r="AE15" s="114" t="s">
        <v>35</v>
      </c>
      <c r="AF15" s="114" t="s">
        <v>36</v>
      </c>
      <c r="AG15" s="114" t="s">
        <v>37</v>
      </c>
      <c r="AH15" s="114" t="s">
        <v>38</v>
      </c>
      <c r="AI15" s="114" t="s">
        <v>34</v>
      </c>
      <c r="AJ15" s="114" t="s">
        <v>35</v>
      </c>
      <c r="AK15" s="114" t="s">
        <v>36</v>
      </c>
      <c r="AL15" s="114" t="s">
        <v>37</v>
      </c>
      <c r="AM15" s="114" t="s">
        <v>38</v>
      </c>
      <c r="AN15" s="114" t="s">
        <v>34</v>
      </c>
      <c r="AO15" s="114" t="s">
        <v>35</v>
      </c>
      <c r="AP15" s="114" t="s">
        <v>36</v>
      </c>
      <c r="AQ15" s="114" t="s">
        <v>37</v>
      </c>
      <c r="AR15" s="114" t="s">
        <v>38</v>
      </c>
    </row>
    <row r="16" spans="1:44" ht="24.75" customHeight="1" thickBot="1">
      <c r="A16" s="114">
        <v>1</v>
      </c>
      <c r="B16" s="114">
        <v>2</v>
      </c>
      <c r="C16" s="113">
        <v>3</v>
      </c>
      <c r="D16" s="113">
        <v>4</v>
      </c>
      <c r="E16" s="113">
        <v>5</v>
      </c>
      <c r="F16" s="113">
        <v>6</v>
      </c>
      <c r="G16" s="113">
        <v>7</v>
      </c>
      <c r="H16" s="113">
        <v>8</v>
      </c>
      <c r="I16" s="113">
        <v>9</v>
      </c>
      <c r="J16" s="113">
        <v>10</v>
      </c>
      <c r="K16" s="113">
        <v>11</v>
      </c>
      <c r="L16" s="113">
        <v>12</v>
      </c>
      <c r="M16" s="113">
        <v>13</v>
      </c>
      <c r="N16" s="113">
        <v>14</v>
      </c>
      <c r="O16" s="113">
        <v>15</v>
      </c>
      <c r="P16" s="113">
        <v>16</v>
      </c>
      <c r="Q16" s="113">
        <v>17</v>
      </c>
      <c r="R16" s="113">
        <v>18</v>
      </c>
      <c r="S16" s="113">
        <v>14</v>
      </c>
      <c r="T16" s="113">
        <v>15</v>
      </c>
      <c r="U16" s="113">
        <v>16</v>
      </c>
      <c r="V16" s="113">
        <v>17</v>
      </c>
      <c r="W16" s="113">
        <v>18</v>
      </c>
      <c r="X16" s="113">
        <v>19</v>
      </c>
      <c r="Y16" s="113">
        <v>20</v>
      </c>
      <c r="Z16" s="113">
        <v>21</v>
      </c>
      <c r="AA16" s="113">
        <v>22</v>
      </c>
      <c r="AB16" s="113">
        <v>23</v>
      </c>
      <c r="AC16" s="113">
        <v>24</v>
      </c>
      <c r="AD16" s="113">
        <v>25</v>
      </c>
      <c r="AE16" s="113">
        <v>26</v>
      </c>
      <c r="AF16" s="113">
        <v>27</v>
      </c>
      <c r="AG16" s="113">
        <v>28</v>
      </c>
      <c r="AH16" s="113">
        <v>29</v>
      </c>
      <c r="AI16" s="113">
        <v>30</v>
      </c>
      <c r="AJ16" s="113">
        <v>31</v>
      </c>
      <c r="AK16" s="113">
        <v>32</v>
      </c>
      <c r="AL16" s="113">
        <v>33</v>
      </c>
      <c r="AM16" s="113">
        <v>34</v>
      </c>
      <c r="AN16" s="113">
        <v>30</v>
      </c>
      <c r="AO16" s="113">
        <v>31</v>
      </c>
      <c r="AP16" s="113">
        <v>32</v>
      </c>
      <c r="AQ16" s="113">
        <v>33</v>
      </c>
      <c r="AR16" s="113">
        <v>34</v>
      </c>
    </row>
    <row r="17" spans="1:44" s="270" customFormat="1" ht="34.5" customHeight="1" thickBot="1">
      <c r="A17" s="268" t="s">
        <v>307</v>
      </c>
      <c r="B17" s="269" t="s">
        <v>306</v>
      </c>
      <c r="C17" s="154"/>
      <c r="D17" s="155"/>
      <c r="E17" s="155"/>
      <c r="F17" s="155"/>
      <c r="G17" s="155"/>
      <c r="H17" s="155"/>
      <c r="I17" s="155"/>
      <c r="J17" s="155"/>
      <c r="K17" s="155"/>
      <c r="L17" s="155"/>
      <c r="M17" s="155"/>
      <c r="N17" s="155"/>
      <c r="O17" s="155"/>
      <c r="P17" s="155"/>
      <c r="Q17" s="155"/>
      <c r="R17" s="155"/>
      <c r="S17" s="155"/>
      <c r="T17" s="155"/>
      <c r="U17" s="155"/>
      <c r="V17" s="155"/>
      <c r="W17" s="155"/>
      <c r="X17" s="154">
        <f t="shared" ref="X17:X32" si="0">AC17+AH17+AM17+AR17</f>
        <v>67777.994163797688</v>
      </c>
      <c r="Y17" s="155">
        <f>Y18+Y19+Y20+Y21+Y22+Y23+Y24+Y25+Y26+Y27+Y28+Y29+Y30</f>
        <v>1775.2768813559323</v>
      </c>
      <c r="Z17" s="155">
        <f>Z18+Z19+Z20+Z21+Z22+Z23+Z24+Z25+Z26+Z27+Z28+Z29+Z30</f>
        <v>1266.4635593220341</v>
      </c>
      <c r="AA17" s="155">
        <f>AA18+AA19+AA20+AA21+AA22+AA23+AA24+AA25+AA26+AA27+AA28+AA29+AA30</f>
        <v>12219.709344000001</v>
      </c>
      <c r="AB17" s="155">
        <f>AB18+AB19+AB20+AB21+AB22+AB23+AB24+AB25+AB26+AB27+AB28+AB29+AB30</f>
        <v>19230.479876338981</v>
      </c>
      <c r="AC17" s="155">
        <f t="shared" ref="AC17:AC32" si="1">AB17+AA17+Z17+Y17</f>
        <v>34491.929661016948</v>
      </c>
      <c r="AD17" s="155">
        <f>AD18+AD19+AD20+AD21+AD22+AD23+AD24+AD25+AD26+AD27+AD28+AD29+AD30</f>
        <v>0</v>
      </c>
      <c r="AE17" s="155">
        <f>AE18+AE19+AE20+AE21+AE22+AE23+AE24+AE25+AE26+AE27+AE28+AE29+AE30</f>
        <v>0</v>
      </c>
      <c r="AF17" s="155">
        <f>AF18+AF19+AF20+AF21+AF22+AF23+AF24+AF25+AF26+AF27+AF28+AF29+AF30</f>
        <v>13840.744450751998</v>
      </c>
      <c r="AG17" s="155">
        <f>AG18+AG19+AG20+AG21+AG22+AG23+AG24+AG25+AG26+AG27+AG28+AG29+AG30</f>
        <v>19445.320052028743</v>
      </c>
      <c r="AH17" s="155">
        <f t="shared" ref="AH17:AH32" si="2">AG17+AF17+AE17+AD17</f>
        <v>33286.06450278074</v>
      </c>
      <c r="AI17" s="155">
        <f>AI18+AI19+AI20+AI21+AI22+AI23+AI24+AI25+AI26+AI27+AI28+AI29+AI30</f>
        <v>0</v>
      </c>
      <c r="AJ17" s="155">
        <f>AJ18+AJ19+AJ20+AJ21+AJ22+AJ23+AJ24+AJ25+AJ26+AJ27+AJ28+AJ29+AJ30</f>
        <v>0</v>
      </c>
      <c r="AK17" s="155">
        <f>AK18+AK19+AK20+AK21+AK22+AK23+AK24+AK25+AK26+AK27+AK28+AK29+AK30</f>
        <v>0</v>
      </c>
      <c r="AL17" s="155">
        <f>AL18+AL19+AL20+AL21+AL22+AL23+AL24+AL25+AL26+AL27+AL28+AL29+AL30</f>
        <v>0</v>
      </c>
      <c r="AM17" s="155">
        <f t="shared" ref="AM17:AM32" si="3">AL17+AK17+AJ17+AI17</f>
        <v>0</v>
      </c>
      <c r="AN17" s="155">
        <f>AN18+AN19+AN20+AN21+AN22+AN23+AN24+AN25+AN26+AN27+AN28+AN29+AN30</f>
        <v>0</v>
      </c>
      <c r="AO17" s="155">
        <f>AO18+AO19+AO20+AO21+AO22+AO23+AO24+AO25+AO26+AO27+AO28+AO29+AO30</f>
        <v>0</v>
      </c>
      <c r="AP17" s="155">
        <f>AP18+AP19+AP20+AP21+AP22+AP23+AP24+AP25+AP26+AP27+AP28+AP29+AP30</f>
        <v>0</v>
      </c>
      <c r="AQ17" s="155">
        <f>AQ18+AQ19+AQ20+AQ21+AQ22+AQ23+AQ24+AQ25+AQ26+AQ27+AQ28+AQ29+AQ30</f>
        <v>0</v>
      </c>
      <c r="AR17" s="155">
        <f t="shared" ref="AR17:AR32" si="4">AQ17+AP17+AO17+AN17</f>
        <v>0</v>
      </c>
    </row>
    <row r="18" spans="1:44" s="247" customFormat="1" ht="22.5">
      <c r="A18" s="178" t="s">
        <v>156</v>
      </c>
      <c r="B18" s="241" t="s">
        <v>374</v>
      </c>
      <c r="C18" s="242">
        <f t="shared" ref="C18:C32" si="5">H18+M18+R18+W18</f>
        <v>228</v>
      </c>
      <c r="D18" s="243"/>
      <c r="E18" s="244"/>
      <c r="F18" s="244">
        <f>Потребность!D16</f>
        <v>228</v>
      </c>
      <c r="G18" s="245"/>
      <c r="H18" s="246">
        <f t="shared" ref="H18:H32" si="6">G18+F18+E18+D18</f>
        <v>228</v>
      </c>
      <c r="I18" s="243"/>
      <c r="J18" s="244"/>
      <c r="K18" s="244"/>
      <c r="L18" s="245"/>
      <c r="M18" s="246">
        <f t="shared" ref="M18:M32" si="7">L18+K18+J18+I18</f>
        <v>0</v>
      </c>
      <c r="N18" s="243"/>
      <c r="O18" s="244"/>
      <c r="P18" s="244"/>
      <c r="Q18" s="245"/>
      <c r="R18" s="246">
        <f t="shared" ref="R18:R32" si="8">Q18+P18+O18+N18</f>
        <v>0</v>
      </c>
      <c r="S18" s="243"/>
      <c r="T18" s="244"/>
      <c r="U18" s="244"/>
      <c r="V18" s="245"/>
      <c r="W18" s="246">
        <f t="shared" ref="W18:W32" si="9">V18+U18+T18+S18</f>
        <v>0</v>
      </c>
      <c r="X18" s="242">
        <f t="shared" si="0"/>
        <v>12031.069344000001</v>
      </c>
      <c r="Y18" s="243"/>
      <c r="Z18" s="244"/>
      <c r="AA18" s="244">
        <f>Потребность!F16</f>
        <v>12031.069344000001</v>
      </c>
      <c r="AB18" s="245"/>
      <c r="AC18" s="246">
        <f t="shared" si="1"/>
        <v>12031.069344000001</v>
      </c>
      <c r="AD18" s="243"/>
      <c r="AE18" s="244"/>
      <c r="AF18" s="244"/>
      <c r="AG18" s="245"/>
      <c r="AH18" s="246">
        <f t="shared" si="2"/>
        <v>0</v>
      </c>
      <c r="AI18" s="243"/>
      <c r="AJ18" s="244"/>
      <c r="AK18" s="244"/>
      <c r="AL18" s="245"/>
      <c r="AM18" s="246">
        <f t="shared" si="3"/>
        <v>0</v>
      </c>
      <c r="AN18" s="243"/>
      <c r="AO18" s="244"/>
      <c r="AP18" s="244"/>
      <c r="AQ18" s="245"/>
      <c r="AR18" s="246">
        <f t="shared" si="4"/>
        <v>0</v>
      </c>
    </row>
    <row r="19" spans="1:44" s="247" customFormat="1" ht="22.5">
      <c r="A19" s="190" t="s">
        <v>125</v>
      </c>
      <c r="B19" s="248" t="s">
        <v>375</v>
      </c>
      <c r="C19" s="242">
        <f t="shared" si="5"/>
        <v>276</v>
      </c>
      <c r="D19" s="243"/>
      <c r="E19" s="249"/>
      <c r="F19" s="249"/>
      <c r="G19" s="245">
        <f>Потребность!D17</f>
        <v>276</v>
      </c>
      <c r="H19" s="246">
        <f t="shared" si="6"/>
        <v>276</v>
      </c>
      <c r="I19" s="243"/>
      <c r="J19" s="249"/>
      <c r="K19" s="249"/>
      <c r="L19" s="245"/>
      <c r="M19" s="246">
        <f t="shared" si="7"/>
        <v>0</v>
      </c>
      <c r="N19" s="243"/>
      <c r="O19" s="249"/>
      <c r="P19" s="249"/>
      <c r="Q19" s="245"/>
      <c r="R19" s="246">
        <f t="shared" si="8"/>
        <v>0</v>
      </c>
      <c r="S19" s="243"/>
      <c r="T19" s="249"/>
      <c r="U19" s="249"/>
      <c r="V19" s="245"/>
      <c r="W19" s="246">
        <f t="shared" si="9"/>
        <v>0</v>
      </c>
      <c r="X19" s="242">
        <f t="shared" si="0"/>
        <v>12125.854655999998</v>
      </c>
      <c r="Y19" s="243"/>
      <c r="Z19" s="249"/>
      <c r="AA19" s="249"/>
      <c r="AB19" s="245">
        <f>Потребность!F17</f>
        <v>12125.854655999998</v>
      </c>
      <c r="AC19" s="246">
        <f t="shared" si="1"/>
        <v>12125.854655999998</v>
      </c>
      <c r="AD19" s="243"/>
      <c r="AE19" s="249"/>
      <c r="AF19" s="249"/>
      <c r="AG19" s="245"/>
      <c r="AH19" s="246">
        <f t="shared" si="2"/>
        <v>0</v>
      </c>
      <c r="AI19" s="243"/>
      <c r="AJ19" s="249"/>
      <c r="AK19" s="249"/>
      <c r="AL19" s="245"/>
      <c r="AM19" s="246">
        <f t="shared" si="3"/>
        <v>0</v>
      </c>
      <c r="AN19" s="243"/>
      <c r="AO19" s="249"/>
      <c r="AP19" s="249"/>
      <c r="AQ19" s="245"/>
      <c r="AR19" s="246">
        <f t="shared" si="4"/>
        <v>0</v>
      </c>
    </row>
    <row r="20" spans="1:44" s="247" customFormat="1" ht="22.5">
      <c r="A20" s="190" t="s">
        <v>126</v>
      </c>
      <c r="B20" s="248" t="s">
        <v>376</v>
      </c>
      <c r="C20" s="242">
        <f t="shared" si="5"/>
        <v>312</v>
      </c>
      <c r="D20" s="243"/>
      <c r="E20" s="249"/>
      <c r="F20" s="249"/>
      <c r="G20" s="245"/>
      <c r="H20" s="246">
        <f t="shared" si="6"/>
        <v>0</v>
      </c>
      <c r="I20" s="243"/>
      <c r="J20" s="249"/>
      <c r="K20" s="249">
        <f>Потребность!H18</f>
        <v>312</v>
      </c>
      <c r="L20" s="245"/>
      <c r="M20" s="246">
        <f t="shared" si="7"/>
        <v>312</v>
      </c>
      <c r="N20" s="243"/>
      <c r="O20" s="249"/>
      <c r="P20" s="249"/>
      <c r="Q20" s="245"/>
      <c r="R20" s="246">
        <f t="shared" si="8"/>
        <v>0</v>
      </c>
      <c r="S20" s="243"/>
      <c r="T20" s="249"/>
      <c r="U20" s="249"/>
      <c r="V20" s="245"/>
      <c r="W20" s="246">
        <f t="shared" si="9"/>
        <v>0</v>
      </c>
      <c r="X20" s="242">
        <f t="shared" si="0"/>
        <v>13588.730842751998</v>
      </c>
      <c r="Y20" s="243"/>
      <c r="Z20" s="249"/>
      <c r="AA20" s="249"/>
      <c r="AB20" s="245"/>
      <c r="AC20" s="246">
        <f t="shared" si="1"/>
        <v>0</v>
      </c>
      <c r="AD20" s="243"/>
      <c r="AE20" s="249"/>
      <c r="AF20" s="249">
        <f>Потребность!J18</f>
        <v>13588.730842751998</v>
      </c>
      <c r="AG20" s="245"/>
      <c r="AH20" s="246">
        <f t="shared" si="2"/>
        <v>13588.730842751998</v>
      </c>
      <c r="AI20" s="243"/>
      <c r="AJ20" s="249"/>
      <c r="AK20" s="249"/>
      <c r="AL20" s="245"/>
      <c r="AM20" s="246">
        <f t="shared" si="3"/>
        <v>0</v>
      </c>
      <c r="AN20" s="243"/>
      <c r="AO20" s="249"/>
      <c r="AP20" s="249"/>
      <c r="AQ20" s="245"/>
      <c r="AR20" s="246">
        <f t="shared" si="4"/>
        <v>0</v>
      </c>
    </row>
    <row r="21" spans="1:44" s="247" customFormat="1" ht="22.5">
      <c r="A21" s="190" t="s">
        <v>127</v>
      </c>
      <c r="B21" s="248" t="s">
        <v>377</v>
      </c>
      <c r="C21" s="242">
        <f t="shared" si="5"/>
        <v>288</v>
      </c>
      <c r="D21" s="243"/>
      <c r="E21" s="249"/>
      <c r="F21" s="249"/>
      <c r="G21" s="245"/>
      <c r="H21" s="246">
        <f t="shared" si="6"/>
        <v>0</v>
      </c>
      <c r="I21" s="243"/>
      <c r="J21" s="249"/>
      <c r="K21" s="249"/>
      <c r="L21" s="245">
        <f>Потребность!H19</f>
        <v>288</v>
      </c>
      <c r="M21" s="246">
        <f t="shared" si="7"/>
        <v>288</v>
      </c>
      <c r="N21" s="243"/>
      <c r="O21" s="249"/>
      <c r="P21" s="249"/>
      <c r="Q21" s="245"/>
      <c r="R21" s="246">
        <f t="shared" si="8"/>
        <v>0</v>
      </c>
      <c r="S21" s="243"/>
      <c r="T21" s="249"/>
      <c r="U21" s="249"/>
      <c r="V21" s="245"/>
      <c r="W21" s="246">
        <f t="shared" si="9"/>
        <v>0</v>
      </c>
      <c r="X21" s="242">
        <f t="shared" si="0"/>
        <v>12800.772658943999</v>
      </c>
      <c r="Y21" s="243"/>
      <c r="Z21" s="249"/>
      <c r="AA21" s="249"/>
      <c r="AB21" s="245"/>
      <c r="AC21" s="246">
        <f t="shared" si="1"/>
        <v>0</v>
      </c>
      <c r="AD21" s="243"/>
      <c r="AE21" s="249"/>
      <c r="AF21" s="249"/>
      <c r="AG21" s="245">
        <f>Потребность!J19</f>
        <v>12800.772658943999</v>
      </c>
      <c r="AH21" s="246">
        <f t="shared" si="2"/>
        <v>12800.772658943999</v>
      </c>
      <c r="AI21" s="243"/>
      <c r="AJ21" s="249"/>
      <c r="AK21" s="249"/>
      <c r="AL21" s="245"/>
      <c r="AM21" s="246">
        <f t="shared" si="3"/>
        <v>0</v>
      </c>
      <c r="AN21" s="243"/>
      <c r="AO21" s="249"/>
      <c r="AP21" s="249"/>
      <c r="AQ21" s="245"/>
      <c r="AR21" s="246">
        <f t="shared" si="4"/>
        <v>0</v>
      </c>
    </row>
    <row r="22" spans="1:44" s="247" customFormat="1" ht="22.5">
      <c r="A22" s="219" t="s">
        <v>128</v>
      </c>
      <c r="B22" s="250" t="s">
        <v>113</v>
      </c>
      <c r="C22" s="242">
        <f t="shared" si="5"/>
        <v>1</v>
      </c>
      <c r="D22" s="243"/>
      <c r="E22" s="251"/>
      <c r="F22" s="251">
        <f>Потребность!D20</f>
        <v>1</v>
      </c>
      <c r="G22" s="245"/>
      <c r="H22" s="246">
        <f t="shared" si="6"/>
        <v>1</v>
      </c>
      <c r="I22" s="243"/>
      <c r="J22" s="251"/>
      <c r="K22" s="251"/>
      <c r="L22" s="245"/>
      <c r="M22" s="246">
        <f t="shared" si="7"/>
        <v>0</v>
      </c>
      <c r="N22" s="243"/>
      <c r="O22" s="251"/>
      <c r="P22" s="251"/>
      <c r="Q22" s="245"/>
      <c r="R22" s="246">
        <f t="shared" si="8"/>
        <v>0</v>
      </c>
      <c r="S22" s="243"/>
      <c r="T22" s="251"/>
      <c r="U22" s="251"/>
      <c r="V22" s="245"/>
      <c r="W22" s="246">
        <f t="shared" si="9"/>
        <v>0</v>
      </c>
      <c r="X22" s="242">
        <f t="shared" si="0"/>
        <v>188.64</v>
      </c>
      <c r="Y22" s="243"/>
      <c r="Z22" s="251"/>
      <c r="AA22" s="251">
        <f>Потребность!F20</f>
        <v>188.64</v>
      </c>
      <c r="AB22" s="245"/>
      <c r="AC22" s="246">
        <f t="shared" si="1"/>
        <v>188.64</v>
      </c>
      <c r="AD22" s="243"/>
      <c r="AE22" s="251"/>
      <c r="AF22" s="251"/>
      <c r="AG22" s="245"/>
      <c r="AH22" s="246">
        <f t="shared" si="2"/>
        <v>0</v>
      </c>
      <c r="AI22" s="243"/>
      <c r="AJ22" s="251"/>
      <c r="AK22" s="251"/>
      <c r="AL22" s="245"/>
      <c r="AM22" s="246">
        <f t="shared" si="3"/>
        <v>0</v>
      </c>
      <c r="AN22" s="243"/>
      <c r="AO22" s="251"/>
      <c r="AP22" s="251"/>
      <c r="AQ22" s="245"/>
      <c r="AR22" s="246">
        <f t="shared" si="4"/>
        <v>0</v>
      </c>
    </row>
    <row r="23" spans="1:44" s="247" customFormat="1" ht="22.5">
      <c r="A23" s="190" t="s">
        <v>129</v>
      </c>
      <c r="B23" s="207" t="s">
        <v>114</v>
      </c>
      <c r="C23" s="242">
        <f t="shared" si="5"/>
        <v>1</v>
      </c>
      <c r="D23" s="243"/>
      <c r="E23" s="249"/>
      <c r="F23" s="249"/>
      <c r="G23" s="245">
        <f>Потребность!D21</f>
        <v>1</v>
      </c>
      <c r="H23" s="246">
        <f t="shared" si="6"/>
        <v>1</v>
      </c>
      <c r="I23" s="243"/>
      <c r="J23" s="249"/>
      <c r="K23" s="249"/>
      <c r="L23" s="245"/>
      <c r="M23" s="246">
        <f t="shared" si="7"/>
        <v>0</v>
      </c>
      <c r="N23" s="243"/>
      <c r="O23" s="249"/>
      <c r="P23" s="249"/>
      <c r="Q23" s="245"/>
      <c r="R23" s="246">
        <f t="shared" si="8"/>
        <v>0</v>
      </c>
      <c r="S23" s="243"/>
      <c r="T23" s="249"/>
      <c r="U23" s="249"/>
      <c r="V23" s="245"/>
      <c r="W23" s="246">
        <f t="shared" si="9"/>
        <v>0</v>
      </c>
      <c r="X23" s="242">
        <f t="shared" si="0"/>
        <v>219.03200000000001</v>
      </c>
      <c r="Y23" s="243"/>
      <c r="Z23" s="249"/>
      <c r="AA23" s="249"/>
      <c r="AB23" s="245">
        <f>Потребность!F21</f>
        <v>219.03200000000001</v>
      </c>
      <c r="AC23" s="246">
        <f t="shared" si="1"/>
        <v>219.03200000000001</v>
      </c>
      <c r="AD23" s="243"/>
      <c r="AE23" s="249"/>
      <c r="AF23" s="249"/>
      <c r="AG23" s="245"/>
      <c r="AH23" s="246">
        <f t="shared" si="2"/>
        <v>0</v>
      </c>
      <c r="AI23" s="243"/>
      <c r="AJ23" s="249"/>
      <c r="AK23" s="249"/>
      <c r="AL23" s="245"/>
      <c r="AM23" s="246">
        <f t="shared" si="3"/>
        <v>0</v>
      </c>
      <c r="AN23" s="243"/>
      <c r="AO23" s="249"/>
      <c r="AP23" s="249"/>
      <c r="AQ23" s="245"/>
      <c r="AR23" s="246">
        <f t="shared" si="4"/>
        <v>0</v>
      </c>
    </row>
    <row r="24" spans="1:44" s="247" customFormat="1" ht="22.5">
      <c r="A24" s="190" t="s">
        <v>151</v>
      </c>
      <c r="B24" s="207" t="s">
        <v>160</v>
      </c>
      <c r="C24" s="242">
        <f t="shared" si="5"/>
        <v>1</v>
      </c>
      <c r="D24" s="243"/>
      <c r="E24" s="249"/>
      <c r="F24" s="249"/>
      <c r="G24" s="245"/>
      <c r="H24" s="246">
        <f t="shared" si="6"/>
        <v>0</v>
      </c>
      <c r="I24" s="243"/>
      <c r="J24" s="249"/>
      <c r="K24" s="249">
        <f>Потребность!H22</f>
        <v>1</v>
      </c>
      <c r="L24" s="245"/>
      <c r="M24" s="246">
        <f t="shared" si="7"/>
        <v>1</v>
      </c>
      <c r="N24" s="243"/>
      <c r="O24" s="249"/>
      <c r="P24" s="249"/>
      <c r="Q24" s="245"/>
      <c r="R24" s="246">
        <f t="shared" si="8"/>
        <v>0</v>
      </c>
      <c r="S24" s="243"/>
      <c r="T24" s="249"/>
      <c r="U24" s="249"/>
      <c r="V24" s="245"/>
      <c r="W24" s="246">
        <f t="shared" si="9"/>
        <v>0</v>
      </c>
      <c r="X24" s="242">
        <f t="shared" si="0"/>
        <v>252.01360799999998</v>
      </c>
      <c r="Y24" s="243"/>
      <c r="Z24" s="249"/>
      <c r="AA24" s="249"/>
      <c r="AB24" s="245"/>
      <c r="AC24" s="246">
        <f t="shared" si="1"/>
        <v>0</v>
      </c>
      <c r="AD24" s="243"/>
      <c r="AE24" s="249"/>
      <c r="AF24" s="249">
        <f>Потребность!J22</f>
        <v>252.01360799999998</v>
      </c>
      <c r="AG24" s="245"/>
      <c r="AH24" s="246">
        <f t="shared" si="2"/>
        <v>252.01360799999998</v>
      </c>
      <c r="AI24" s="243"/>
      <c r="AJ24" s="249"/>
      <c r="AK24" s="249"/>
      <c r="AL24" s="245"/>
      <c r="AM24" s="246">
        <f t="shared" si="3"/>
        <v>0</v>
      </c>
      <c r="AN24" s="243"/>
      <c r="AO24" s="249"/>
      <c r="AP24" s="249"/>
      <c r="AQ24" s="245"/>
      <c r="AR24" s="246">
        <f t="shared" si="4"/>
        <v>0</v>
      </c>
    </row>
    <row r="25" spans="1:44" s="247" customFormat="1" ht="22.5">
      <c r="A25" s="190" t="s">
        <v>152</v>
      </c>
      <c r="B25" s="207" t="s">
        <v>115</v>
      </c>
      <c r="C25" s="242">
        <f t="shared" si="5"/>
        <v>1</v>
      </c>
      <c r="D25" s="243"/>
      <c r="E25" s="249"/>
      <c r="F25" s="249"/>
      <c r="G25" s="245"/>
      <c r="H25" s="246">
        <f t="shared" si="6"/>
        <v>0</v>
      </c>
      <c r="I25" s="243"/>
      <c r="J25" s="249"/>
      <c r="K25" s="249"/>
      <c r="L25" s="245">
        <f>Потребность!H23</f>
        <v>1</v>
      </c>
      <c r="M25" s="246">
        <f t="shared" si="7"/>
        <v>1</v>
      </c>
      <c r="N25" s="243"/>
      <c r="O25" s="249"/>
      <c r="P25" s="249"/>
      <c r="Q25" s="245"/>
      <c r="R25" s="246">
        <f t="shared" si="8"/>
        <v>0</v>
      </c>
      <c r="S25" s="243"/>
      <c r="T25" s="249"/>
      <c r="U25" s="249"/>
      <c r="V25" s="245"/>
      <c r="W25" s="246">
        <f t="shared" si="9"/>
        <v>0</v>
      </c>
      <c r="X25" s="242">
        <f t="shared" si="0"/>
        <v>235.64908800000001</v>
      </c>
      <c r="Y25" s="243"/>
      <c r="Z25" s="249"/>
      <c r="AA25" s="249"/>
      <c r="AB25" s="245"/>
      <c r="AC25" s="246">
        <f t="shared" si="1"/>
        <v>0</v>
      </c>
      <c r="AD25" s="243"/>
      <c r="AE25" s="249"/>
      <c r="AF25" s="249"/>
      <c r="AG25" s="245">
        <f>Потребность!J23</f>
        <v>235.64908800000001</v>
      </c>
      <c r="AH25" s="246">
        <f t="shared" si="2"/>
        <v>235.64908800000001</v>
      </c>
      <c r="AI25" s="243"/>
      <c r="AJ25" s="249"/>
      <c r="AK25" s="249"/>
      <c r="AL25" s="245"/>
      <c r="AM25" s="246">
        <f t="shared" si="3"/>
        <v>0</v>
      </c>
      <c r="AN25" s="243"/>
      <c r="AO25" s="249"/>
      <c r="AP25" s="249"/>
      <c r="AQ25" s="245"/>
      <c r="AR25" s="246">
        <f t="shared" si="4"/>
        <v>0</v>
      </c>
    </row>
    <row r="26" spans="1:44" s="247" customFormat="1" ht="22.5">
      <c r="A26" s="190" t="s">
        <v>153</v>
      </c>
      <c r="B26" s="207" t="s">
        <v>388</v>
      </c>
      <c r="C26" s="242">
        <f t="shared" si="5"/>
        <v>2</v>
      </c>
      <c r="D26" s="243"/>
      <c r="E26" s="252"/>
      <c r="F26" s="252"/>
      <c r="G26" s="242">
        <f>Потребность!D24</f>
        <v>1</v>
      </c>
      <c r="H26" s="246">
        <f t="shared" si="6"/>
        <v>1</v>
      </c>
      <c r="I26" s="243"/>
      <c r="J26" s="249"/>
      <c r="K26" s="249"/>
      <c r="L26" s="245">
        <f>Потребность!H24</f>
        <v>1</v>
      </c>
      <c r="M26" s="246">
        <f t="shared" si="7"/>
        <v>1</v>
      </c>
      <c r="N26" s="243"/>
      <c r="O26" s="249"/>
      <c r="P26" s="249"/>
      <c r="Q26" s="245"/>
      <c r="R26" s="246">
        <f t="shared" si="8"/>
        <v>0</v>
      </c>
      <c r="S26" s="243"/>
      <c r="T26" s="249"/>
      <c r="U26" s="249"/>
      <c r="V26" s="245"/>
      <c r="W26" s="246">
        <f t="shared" si="9"/>
        <v>0</v>
      </c>
      <c r="X26" s="242">
        <f t="shared" si="0"/>
        <v>12711.864406779661</v>
      </c>
      <c r="Y26" s="243"/>
      <c r="Z26" s="249"/>
      <c r="AA26" s="249"/>
      <c r="AB26" s="245">
        <f>Потребность!F24</f>
        <v>6355.9322033898306</v>
      </c>
      <c r="AC26" s="246">
        <f t="shared" si="1"/>
        <v>6355.9322033898306</v>
      </c>
      <c r="AD26" s="243"/>
      <c r="AE26" s="249"/>
      <c r="AF26" s="249"/>
      <c r="AG26" s="245">
        <f>Потребность!J24</f>
        <v>6355.9322033898306</v>
      </c>
      <c r="AH26" s="246">
        <f t="shared" si="2"/>
        <v>6355.9322033898306</v>
      </c>
      <c r="AI26" s="243"/>
      <c r="AJ26" s="249"/>
      <c r="AK26" s="249"/>
      <c r="AL26" s="245"/>
      <c r="AM26" s="246">
        <f t="shared" si="3"/>
        <v>0</v>
      </c>
      <c r="AN26" s="243"/>
      <c r="AO26" s="249"/>
      <c r="AP26" s="249"/>
      <c r="AQ26" s="245"/>
      <c r="AR26" s="246">
        <f t="shared" si="4"/>
        <v>0</v>
      </c>
    </row>
    <row r="27" spans="1:44" s="247" customFormat="1" ht="22.5">
      <c r="A27" s="190" t="s">
        <v>157</v>
      </c>
      <c r="B27" s="207" t="s">
        <v>140</v>
      </c>
      <c r="C27" s="242">
        <f t="shared" si="5"/>
        <v>1</v>
      </c>
      <c r="D27" s="243">
        <f>Потребность!D25</f>
        <v>1</v>
      </c>
      <c r="E27" s="253"/>
      <c r="F27" s="253"/>
      <c r="G27" s="245"/>
      <c r="H27" s="246">
        <f t="shared" si="6"/>
        <v>1</v>
      </c>
      <c r="I27" s="243"/>
      <c r="J27" s="253"/>
      <c r="K27" s="253"/>
      <c r="L27" s="245"/>
      <c r="M27" s="246">
        <f t="shared" si="7"/>
        <v>0</v>
      </c>
      <c r="N27" s="243"/>
      <c r="O27" s="253"/>
      <c r="P27" s="253"/>
      <c r="Q27" s="245"/>
      <c r="R27" s="246">
        <f t="shared" si="8"/>
        <v>0</v>
      </c>
      <c r="S27" s="243"/>
      <c r="T27" s="253"/>
      <c r="U27" s="253"/>
      <c r="V27" s="245"/>
      <c r="W27" s="246">
        <f t="shared" si="9"/>
        <v>0</v>
      </c>
      <c r="X27" s="242">
        <f t="shared" si="0"/>
        <v>1775.2768813559323</v>
      </c>
      <c r="Y27" s="243">
        <f>Потребность!F25</f>
        <v>1775.2768813559323</v>
      </c>
      <c r="Z27" s="253"/>
      <c r="AA27" s="253"/>
      <c r="AB27" s="245"/>
      <c r="AC27" s="246">
        <f t="shared" si="1"/>
        <v>1775.2768813559323</v>
      </c>
      <c r="AD27" s="243"/>
      <c r="AE27" s="253"/>
      <c r="AF27" s="253"/>
      <c r="AG27" s="245"/>
      <c r="AH27" s="246">
        <f t="shared" si="2"/>
        <v>0</v>
      </c>
      <c r="AI27" s="243"/>
      <c r="AJ27" s="253"/>
      <c r="AK27" s="253"/>
      <c r="AL27" s="245"/>
      <c r="AM27" s="246">
        <f t="shared" si="3"/>
        <v>0</v>
      </c>
      <c r="AN27" s="243"/>
      <c r="AO27" s="253"/>
      <c r="AP27" s="253"/>
      <c r="AQ27" s="245"/>
      <c r="AR27" s="246">
        <f t="shared" si="4"/>
        <v>0</v>
      </c>
    </row>
    <row r="28" spans="1:44" s="247" customFormat="1" ht="22.5">
      <c r="A28" s="95" t="s">
        <v>154</v>
      </c>
      <c r="B28" s="207" t="s">
        <v>391</v>
      </c>
      <c r="C28" s="242">
        <f t="shared" si="5"/>
        <v>1</v>
      </c>
      <c r="D28" s="243"/>
      <c r="E28" s="249">
        <f>Потребность!D26</f>
        <v>1</v>
      </c>
      <c r="F28" s="249"/>
      <c r="G28" s="245"/>
      <c r="H28" s="246">
        <f t="shared" si="6"/>
        <v>1</v>
      </c>
      <c r="I28" s="243"/>
      <c r="J28" s="249"/>
      <c r="K28" s="249"/>
      <c r="L28" s="245"/>
      <c r="M28" s="246">
        <f t="shared" si="7"/>
        <v>0</v>
      </c>
      <c r="N28" s="243"/>
      <c r="O28" s="249"/>
      <c r="P28" s="249"/>
      <c r="Q28" s="245"/>
      <c r="R28" s="246">
        <f t="shared" si="8"/>
        <v>0</v>
      </c>
      <c r="S28" s="243"/>
      <c r="T28" s="249"/>
      <c r="U28" s="249"/>
      <c r="V28" s="245"/>
      <c r="W28" s="246">
        <f t="shared" si="9"/>
        <v>0</v>
      </c>
      <c r="X28" s="242">
        <f t="shared" si="0"/>
        <v>419.00593220338988</v>
      </c>
      <c r="Y28" s="243"/>
      <c r="Z28" s="249">
        <f>Потребность!F26</f>
        <v>419.00593220338988</v>
      </c>
      <c r="AA28" s="249"/>
      <c r="AB28" s="245"/>
      <c r="AC28" s="246">
        <f t="shared" si="1"/>
        <v>419.00593220338988</v>
      </c>
      <c r="AD28" s="243"/>
      <c r="AE28" s="249"/>
      <c r="AF28" s="249"/>
      <c r="AG28" s="245"/>
      <c r="AH28" s="246">
        <f t="shared" si="2"/>
        <v>0</v>
      </c>
      <c r="AI28" s="243"/>
      <c r="AJ28" s="249"/>
      <c r="AK28" s="249"/>
      <c r="AL28" s="245"/>
      <c r="AM28" s="246">
        <f t="shared" si="3"/>
        <v>0</v>
      </c>
      <c r="AN28" s="243"/>
      <c r="AO28" s="249"/>
      <c r="AP28" s="249"/>
      <c r="AQ28" s="245"/>
      <c r="AR28" s="246">
        <f t="shared" si="4"/>
        <v>0</v>
      </c>
    </row>
    <row r="29" spans="1:44" s="247" customFormat="1" ht="22.5">
      <c r="A29" s="190" t="s">
        <v>155</v>
      </c>
      <c r="B29" s="254" t="s">
        <v>141</v>
      </c>
      <c r="C29" s="242">
        <f t="shared" si="5"/>
        <v>1</v>
      </c>
      <c r="D29" s="243"/>
      <c r="E29" s="249">
        <f>Потребность!D27</f>
        <v>1</v>
      </c>
      <c r="F29" s="249"/>
      <c r="G29" s="245"/>
      <c r="H29" s="246">
        <f t="shared" si="6"/>
        <v>1</v>
      </c>
      <c r="I29" s="243"/>
      <c r="J29" s="249"/>
      <c r="K29" s="249"/>
      <c r="L29" s="245"/>
      <c r="M29" s="246">
        <f t="shared" si="7"/>
        <v>0</v>
      </c>
      <c r="N29" s="243"/>
      <c r="O29" s="249"/>
      <c r="P29" s="249"/>
      <c r="Q29" s="245"/>
      <c r="R29" s="246">
        <f t="shared" si="8"/>
        <v>0</v>
      </c>
      <c r="S29" s="243"/>
      <c r="T29" s="249"/>
      <c r="U29" s="249"/>
      <c r="V29" s="245"/>
      <c r="W29" s="246">
        <f t="shared" si="9"/>
        <v>0</v>
      </c>
      <c r="X29" s="242">
        <f t="shared" si="0"/>
        <v>847.45762711864415</v>
      </c>
      <c r="Y29" s="243"/>
      <c r="Z29" s="249">
        <f>Потребность!F27</f>
        <v>847.45762711864415</v>
      </c>
      <c r="AA29" s="249"/>
      <c r="AB29" s="245"/>
      <c r="AC29" s="246">
        <f t="shared" si="1"/>
        <v>847.45762711864415</v>
      </c>
      <c r="AD29" s="243"/>
      <c r="AE29" s="249"/>
      <c r="AF29" s="249"/>
      <c r="AG29" s="245"/>
      <c r="AH29" s="246">
        <f t="shared" si="2"/>
        <v>0</v>
      </c>
      <c r="AI29" s="243"/>
      <c r="AJ29" s="249"/>
      <c r="AK29" s="249"/>
      <c r="AL29" s="245"/>
      <c r="AM29" s="246">
        <f t="shared" si="3"/>
        <v>0</v>
      </c>
      <c r="AN29" s="243"/>
      <c r="AO29" s="249"/>
      <c r="AP29" s="249"/>
      <c r="AQ29" s="245"/>
      <c r="AR29" s="246">
        <f t="shared" si="4"/>
        <v>0</v>
      </c>
    </row>
    <row r="30" spans="1:44" s="247" customFormat="1" ht="23.25" thickBot="1">
      <c r="A30" s="219" t="s">
        <v>110</v>
      </c>
      <c r="B30" s="255" t="s">
        <v>121</v>
      </c>
      <c r="C30" s="242">
        <f t="shared" si="5"/>
        <v>2</v>
      </c>
      <c r="D30" s="243"/>
      <c r="E30" s="251"/>
      <c r="F30" s="251"/>
      <c r="G30" s="245">
        <f>Потребность!D28</f>
        <v>1</v>
      </c>
      <c r="H30" s="246">
        <f t="shared" si="6"/>
        <v>1</v>
      </c>
      <c r="I30" s="243"/>
      <c r="J30" s="251"/>
      <c r="K30" s="251"/>
      <c r="L30" s="245">
        <f>Потребность!H28</f>
        <v>1</v>
      </c>
      <c r="M30" s="246">
        <f t="shared" si="7"/>
        <v>1</v>
      </c>
      <c r="N30" s="243"/>
      <c r="O30" s="251"/>
      <c r="P30" s="251"/>
      <c r="Q30" s="245"/>
      <c r="R30" s="246">
        <f t="shared" si="8"/>
        <v>0</v>
      </c>
      <c r="S30" s="243"/>
      <c r="T30" s="251"/>
      <c r="U30" s="251"/>
      <c r="V30" s="245"/>
      <c r="W30" s="246">
        <f t="shared" si="9"/>
        <v>0</v>
      </c>
      <c r="X30" s="242">
        <f t="shared" si="0"/>
        <v>582.62711864406776</v>
      </c>
      <c r="Y30" s="243"/>
      <c r="Z30" s="251"/>
      <c r="AA30" s="251"/>
      <c r="AB30" s="245">
        <f>Потребность!F28</f>
        <v>529.66101694915255</v>
      </c>
      <c r="AC30" s="246">
        <f t="shared" si="1"/>
        <v>529.66101694915255</v>
      </c>
      <c r="AD30" s="243"/>
      <c r="AE30" s="251"/>
      <c r="AF30" s="251"/>
      <c r="AG30" s="245">
        <f>Потребность!J28</f>
        <v>52.96610169491526</v>
      </c>
      <c r="AH30" s="246">
        <f t="shared" si="2"/>
        <v>52.96610169491526</v>
      </c>
      <c r="AI30" s="243"/>
      <c r="AJ30" s="251"/>
      <c r="AK30" s="251"/>
      <c r="AL30" s="245"/>
      <c r="AM30" s="246">
        <f t="shared" si="3"/>
        <v>0</v>
      </c>
      <c r="AN30" s="243"/>
      <c r="AO30" s="251"/>
      <c r="AP30" s="251"/>
      <c r="AQ30" s="245"/>
      <c r="AR30" s="246">
        <f t="shared" si="4"/>
        <v>0</v>
      </c>
    </row>
    <row r="31" spans="1:44" s="270" customFormat="1" ht="36.75" customHeight="1" thickBot="1">
      <c r="A31" s="271" t="s">
        <v>268</v>
      </c>
      <c r="B31" s="272" t="s">
        <v>296</v>
      </c>
      <c r="C31" s="154"/>
      <c r="D31" s="155"/>
      <c r="E31" s="155"/>
      <c r="F31" s="155"/>
      <c r="G31" s="155"/>
      <c r="H31" s="155"/>
      <c r="I31" s="155"/>
      <c r="J31" s="155"/>
      <c r="K31" s="155"/>
      <c r="L31" s="155"/>
      <c r="M31" s="155"/>
      <c r="N31" s="155"/>
      <c r="O31" s="155"/>
      <c r="P31" s="155"/>
      <c r="Q31" s="155"/>
      <c r="R31" s="155"/>
      <c r="S31" s="155"/>
      <c r="T31" s="155"/>
      <c r="U31" s="155"/>
      <c r="V31" s="155"/>
      <c r="W31" s="155"/>
      <c r="X31" s="154">
        <f t="shared" si="0"/>
        <v>57776.249095074978</v>
      </c>
      <c r="Y31" s="155">
        <f>Y32+Y41+Y42+Y43+Y44+Y48+Y54+Y58+Y60+Y66+Y68+Y71+Y72+Y73+Y74+Y75+Y76+Y79+Y80</f>
        <v>990.2674349563805</v>
      </c>
      <c r="Z31" s="155">
        <f t="shared" ref="Z31" si="10">Z32+Z41+Z42+Z43+Z44+Z48+Z54+Z58+Z60+Z66+Z68+Z71+Z72+Z73+Z74+Z75+Z76+Z79+Z80</f>
        <v>1361.1834165203602</v>
      </c>
      <c r="AA31" s="155">
        <f t="shared" ref="AA31" si="11">AA32+AA41+AA42+AA43+AA44+AA48+AA54+AA58+AA60+AA66+AA68+AA71+AA72+AA73+AA74+AA75+AA76+AA79+AA80</f>
        <v>2542.6059322033902</v>
      </c>
      <c r="AB31" s="155">
        <f t="shared" ref="AB31" si="12">AB32+AB41+AB42+AB43+AB44+AB48+AB54+AB58+AB60+AB66+AB68+AB71+AB72+AB73+AB74+AB75+AB76+AB79+AB80</f>
        <v>3845.4046610169494</v>
      </c>
      <c r="AC31" s="155">
        <f t="shared" si="1"/>
        <v>8739.4614446970809</v>
      </c>
      <c r="AD31" s="155">
        <f>AD32+AD41+AD42+AD43+AD44+AD48+AD54+AD58+AD60+AD66+AD68+AD71+AD72+AD73+AD74+AD75+AD76+AD79+AD80</f>
        <v>120.08199202681502</v>
      </c>
      <c r="AE31" s="155">
        <f t="shared" ref="AE31" si="13">AE32+AE41+AE42+AE43+AE44+AE48+AE54+AE58+AE60+AE66+AE68+AE71+AE72+AE73+AE74+AE75+AE76+AE79+AE80</f>
        <v>0</v>
      </c>
      <c r="AF31" s="155">
        <f t="shared" ref="AF31" si="14">AF32+AF41+AF42+AF43+AF44+AF48+AF54+AF58+AF60+AF66+AF68+AF71+AF72+AF73+AF74+AF75+AF76+AF79+AF80</f>
        <v>0</v>
      </c>
      <c r="AG31" s="155">
        <f t="shared" ref="AG31" si="15">AG32+AG41+AG42+AG43+AG44+AG48+AG54+AG58+AG60+AG66+AG68+AG71+AG72+AG73+AG74+AG75+AG76+AG79+AG80</f>
        <v>6095.2865759923607</v>
      </c>
      <c r="AH31" s="155">
        <f t="shared" si="2"/>
        <v>6215.3685680191757</v>
      </c>
      <c r="AI31" s="155">
        <f>AI32+AI41+AI42+AI43+AI44+AI48+AI54+AI58+AI60+AI66+AI68+AI71+AI72+AI73+AI74+AI75+AI76+AI79+AI80</f>
        <v>120.08199202681502</v>
      </c>
      <c r="AJ31" s="155">
        <f t="shared" ref="AJ31" si="16">AJ32+AJ41+AJ42+AJ43+AJ44+AJ48+AJ54+AJ58+AJ60+AJ66+AJ68+AJ71+AJ72+AJ73+AJ74+AJ75+AJ76+AJ79+AJ80</f>
        <v>0</v>
      </c>
      <c r="AK31" s="155">
        <f t="shared" ref="AK31" si="17">AK32+AK41+AK42+AK43+AK44+AK48+AK54+AK58+AK60+AK66+AK68+AK71+AK72+AK73+AK74+AK75+AK76+AK79+AK80</f>
        <v>0</v>
      </c>
      <c r="AL31" s="155">
        <f t="shared" ref="AL31" si="18">AL32+AL41+AL42+AL43+AL44+AL48+AL54+AL58+AL60+AL66+AL68+AL71+AL72+AL73+AL74+AL75+AL76+AL79+AL80</f>
        <v>26099.899166101695</v>
      </c>
      <c r="AM31" s="155">
        <f t="shared" si="3"/>
        <v>26219.98115812851</v>
      </c>
      <c r="AN31" s="155">
        <f>AN32+AN41+AN42+AN43+AN44+AN48+AN54+AN58+AN60+AN66+AN68+AN71+AN72+AN73+AN74+AN75+AN76+AN79+AN80</f>
        <v>120.08199202681502</v>
      </c>
      <c r="AO31" s="155">
        <f t="shared" ref="AO31" si="19">AO32+AO41+AO42+AO43+AO44+AO48+AO54+AO58+AO60+AO66+AO68+AO71+AO72+AO73+AO74+AO75+AO76+AO79+AO80</f>
        <v>0</v>
      </c>
      <c r="AP31" s="155">
        <f t="shared" ref="AP31" si="20">AP32+AP41+AP42+AP43+AP44+AP48+AP54+AP58+AP60+AP66+AP68+AP71+AP72+AP73+AP74+AP75+AP76+AP79+AP80</f>
        <v>16481.355932203391</v>
      </c>
      <c r="AQ31" s="155">
        <f t="shared" ref="AQ31" si="21">AQ32+AQ41+AQ42+AQ43+AQ44+AQ48+AQ54+AQ58+AQ60+AQ66+AQ68+AQ71+AQ72+AQ73+AQ74+AQ75+AQ76+AQ79+AQ80</f>
        <v>0</v>
      </c>
      <c r="AR31" s="155">
        <f t="shared" si="4"/>
        <v>16601.437924230206</v>
      </c>
    </row>
    <row r="32" spans="1:44" s="247" customFormat="1" ht="22.5">
      <c r="A32" s="178" t="s">
        <v>252</v>
      </c>
      <c r="B32" s="256" t="s">
        <v>68</v>
      </c>
      <c r="C32" s="257">
        <f t="shared" si="5"/>
        <v>33</v>
      </c>
      <c r="D32" s="258">
        <f>D33+D34+D35+D36+D37+D38+D39+D40</f>
        <v>0</v>
      </c>
      <c r="E32" s="244">
        <f t="shared" ref="E32:G32" si="22">E33+E34+E35+E36+E37+E38+E39+E40</f>
        <v>0</v>
      </c>
      <c r="F32" s="244">
        <f t="shared" si="22"/>
        <v>33</v>
      </c>
      <c r="G32" s="259">
        <f t="shared" si="22"/>
        <v>0</v>
      </c>
      <c r="H32" s="260">
        <f t="shared" si="6"/>
        <v>33</v>
      </c>
      <c r="I32" s="261">
        <f>I33+I34+I35+I36+I37+I38+I39+I40</f>
        <v>0</v>
      </c>
      <c r="J32" s="244">
        <f t="shared" ref="J32" si="23">J33+J34+J35+J36+J37+J38+J39+J40</f>
        <v>0</v>
      </c>
      <c r="K32" s="244">
        <f t="shared" ref="K32" si="24">K33+K34+K35+K36+K37+K38+K39+K40</f>
        <v>0</v>
      </c>
      <c r="L32" s="259">
        <f t="shared" ref="L32" si="25">L33+L34+L35+L36+L37+L38+L39+L40</f>
        <v>0</v>
      </c>
      <c r="M32" s="260">
        <f t="shared" si="7"/>
        <v>0</v>
      </c>
      <c r="N32" s="261">
        <f>N33+N34+N35+N36+N37+N38+N39+N40</f>
        <v>0</v>
      </c>
      <c r="O32" s="244">
        <f t="shared" ref="O32" si="26">O33+O34+O35+O36+O37+O38+O39+O40</f>
        <v>0</v>
      </c>
      <c r="P32" s="244">
        <f t="shared" ref="P32" si="27">P33+P34+P35+P36+P37+P38+P39+P40</f>
        <v>0</v>
      </c>
      <c r="Q32" s="259">
        <f t="shared" ref="Q32" si="28">Q33+Q34+Q35+Q36+Q37+Q38+Q39+Q40</f>
        <v>0</v>
      </c>
      <c r="R32" s="260">
        <f t="shared" si="8"/>
        <v>0</v>
      </c>
      <c r="S32" s="261">
        <f>S33+S34+S35+S36+S37+S38+S39+S40</f>
        <v>0</v>
      </c>
      <c r="T32" s="244">
        <f t="shared" ref="T32" si="29">T33+T34+T35+T36+T37+T38+T39+T40</f>
        <v>0</v>
      </c>
      <c r="U32" s="244">
        <f t="shared" ref="U32" si="30">U33+U34+U35+U36+U37+U38+U39+U40</f>
        <v>0</v>
      </c>
      <c r="V32" s="259">
        <f t="shared" ref="V32" si="31">V33+V34+V35+V36+V37+V38+V39+V40</f>
        <v>0</v>
      </c>
      <c r="W32" s="260">
        <f t="shared" si="9"/>
        <v>0</v>
      </c>
      <c r="X32" s="257">
        <f t="shared" si="0"/>
        <v>1146.1050847457627</v>
      </c>
      <c r="Y32" s="258">
        <f>Y33+Y34+Y35+Y36+Y37+Y38+Y39+Y40</f>
        <v>0</v>
      </c>
      <c r="Z32" s="244">
        <f t="shared" ref="Z32" si="32">Z33+Z34+Z35+Z36+Z37+Z38+Z39+Z40</f>
        <v>0</v>
      </c>
      <c r="AA32" s="244">
        <f t="shared" ref="AA32" si="33">AA33+AA34+AA35+AA36+AA37+AA38+AA39+AA40</f>
        <v>1146.1050847457627</v>
      </c>
      <c r="AB32" s="259">
        <f t="shared" ref="AB32" si="34">AB33+AB34+AB35+AB36+AB37+AB38+AB39+AB40</f>
        <v>0</v>
      </c>
      <c r="AC32" s="260">
        <f t="shared" si="1"/>
        <v>1146.1050847457627</v>
      </c>
      <c r="AD32" s="258">
        <f>AD33+AD34+AD35+AD36+AD37+AD38+AD39+AD40</f>
        <v>0</v>
      </c>
      <c r="AE32" s="244">
        <f t="shared" ref="AE32" si="35">AE33+AE34+AE35+AE36+AE37+AE38+AE39+AE40</f>
        <v>0</v>
      </c>
      <c r="AF32" s="244">
        <f t="shared" ref="AF32" si="36">AF33+AF34+AF35+AF36+AF37+AF38+AF39+AF40</f>
        <v>0</v>
      </c>
      <c r="AG32" s="259">
        <f t="shared" ref="AG32" si="37">AG33+AG34+AG35+AG36+AG37+AG38+AG39+AG40</f>
        <v>0</v>
      </c>
      <c r="AH32" s="260">
        <f t="shared" si="2"/>
        <v>0</v>
      </c>
      <c r="AI32" s="258">
        <f>AI33+AI34+AI35+AI36+AI37+AI38+AI39+AI40</f>
        <v>0</v>
      </c>
      <c r="AJ32" s="244">
        <f t="shared" ref="AJ32" si="38">AJ33+AJ34+AJ35+AJ36+AJ37+AJ38+AJ39+AJ40</f>
        <v>0</v>
      </c>
      <c r="AK32" s="244">
        <f t="shared" ref="AK32" si="39">AK33+AK34+AK35+AK36+AK37+AK38+AK39+AK40</f>
        <v>0</v>
      </c>
      <c r="AL32" s="259">
        <f t="shared" ref="AL32" si="40">AL33+AL34+AL35+AL36+AL37+AL38+AL39+AL40</f>
        <v>0</v>
      </c>
      <c r="AM32" s="260">
        <f t="shared" si="3"/>
        <v>0</v>
      </c>
      <c r="AN32" s="258">
        <f>AN33+AN34+AN35+AN36+AN37+AN38+AN39+AN40</f>
        <v>0</v>
      </c>
      <c r="AO32" s="244">
        <f t="shared" ref="AO32" si="41">AO33+AO34+AO35+AO36+AO37+AO38+AO39+AO40</f>
        <v>0</v>
      </c>
      <c r="AP32" s="244">
        <f t="shared" ref="AP32" si="42">AP33+AP34+AP35+AP36+AP37+AP38+AP39+AP40</f>
        <v>0</v>
      </c>
      <c r="AQ32" s="259">
        <f t="shared" ref="AQ32" si="43">AQ33+AQ34+AQ35+AQ36+AQ37+AQ38+AQ39+AQ40</f>
        <v>0</v>
      </c>
      <c r="AR32" s="260">
        <f t="shared" si="4"/>
        <v>0</v>
      </c>
    </row>
    <row r="33" spans="1:44" s="71" customFormat="1" ht="23.25" outlineLevel="1">
      <c r="A33" s="106" t="s">
        <v>269</v>
      </c>
      <c r="B33" s="85" t="s">
        <v>70</v>
      </c>
      <c r="C33" s="156">
        <f t="shared" ref="C33:C91" si="44">H33+M33+R33+W33</f>
        <v>1</v>
      </c>
      <c r="D33" s="158"/>
      <c r="E33" s="160"/>
      <c r="F33" s="160">
        <f>Потребность!D31</f>
        <v>1</v>
      </c>
      <c r="G33" s="159"/>
      <c r="H33" s="91">
        <f t="shared" ref="H33:H91" si="45">G33+F33+E33+D33</f>
        <v>1</v>
      </c>
      <c r="I33" s="158"/>
      <c r="J33" s="160"/>
      <c r="K33" s="160"/>
      <c r="L33" s="159"/>
      <c r="M33" s="91">
        <f t="shared" ref="M33:M91" si="46">L33+K33+J33+I33</f>
        <v>0</v>
      </c>
      <c r="N33" s="158"/>
      <c r="O33" s="160"/>
      <c r="P33" s="160"/>
      <c r="Q33" s="159"/>
      <c r="R33" s="91">
        <f t="shared" ref="R33:R91" si="47">Q33+P33+O33+N33</f>
        <v>0</v>
      </c>
      <c r="S33" s="158"/>
      <c r="T33" s="160"/>
      <c r="U33" s="160"/>
      <c r="V33" s="159"/>
      <c r="W33" s="91">
        <f t="shared" ref="W33:W91" si="48">V33+U33+T33+S33</f>
        <v>0</v>
      </c>
      <c r="X33" s="156">
        <f t="shared" ref="X33:X91" si="49">AC33+AH33+AM33+AR33</f>
        <v>59.322033898305087</v>
      </c>
      <c r="Y33" s="158"/>
      <c r="Z33" s="160"/>
      <c r="AA33" s="160">
        <f>Потребность!F31</f>
        <v>59.322033898305087</v>
      </c>
      <c r="AB33" s="159"/>
      <c r="AC33" s="91">
        <f t="shared" ref="AC33:AC91" si="50">AB33+AA33+Z33+Y33</f>
        <v>59.322033898305087</v>
      </c>
      <c r="AD33" s="158"/>
      <c r="AE33" s="160"/>
      <c r="AF33" s="160"/>
      <c r="AG33" s="159"/>
      <c r="AH33" s="91">
        <f t="shared" ref="AH33:AH91" si="51">AG33+AF33+AE33+AD33</f>
        <v>0</v>
      </c>
      <c r="AI33" s="158"/>
      <c r="AJ33" s="160"/>
      <c r="AK33" s="160"/>
      <c r="AL33" s="159"/>
      <c r="AM33" s="91">
        <f t="shared" ref="AM33:AM91" si="52">AL33+AK33+AJ33+AI33</f>
        <v>0</v>
      </c>
      <c r="AN33" s="158"/>
      <c r="AO33" s="160"/>
      <c r="AP33" s="160"/>
      <c r="AQ33" s="159"/>
      <c r="AR33" s="91">
        <f t="shared" ref="AR33:AR91" si="53">AQ33+AP33+AO33+AN33</f>
        <v>0</v>
      </c>
    </row>
    <row r="34" spans="1:44" s="71" customFormat="1" ht="23.25" outlineLevel="1">
      <c r="A34" s="106" t="s">
        <v>270</v>
      </c>
      <c r="B34" s="85" t="s">
        <v>71</v>
      </c>
      <c r="C34" s="156">
        <f t="shared" si="44"/>
        <v>1</v>
      </c>
      <c r="D34" s="158"/>
      <c r="E34" s="160"/>
      <c r="F34" s="160">
        <f>Потребность!D32</f>
        <v>1</v>
      </c>
      <c r="G34" s="159"/>
      <c r="H34" s="91">
        <f t="shared" si="45"/>
        <v>1</v>
      </c>
      <c r="I34" s="158"/>
      <c r="J34" s="160"/>
      <c r="K34" s="160"/>
      <c r="L34" s="159"/>
      <c r="M34" s="91">
        <f t="shared" si="46"/>
        <v>0</v>
      </c>
      <c r="N34" s="158"/>
      <c r="O34" s="160"/>
      <c r="P34" s="160"/>
      <c r="Q34" s="159"/>
      <c r="R34" s="91">
        <f t="shared" si="47"/>
        <v>0</v>
      </c>
      <c r="S34" s="158"/>
      <c r="T34" s="160"/>
      <c r="U34" s="160"/>
      <c r="V34" s="159"/>
      <c r="W34" s="91">
        <f t="shared" si="48"/>
        <v>0</v>
      </c>
      <c r="X34" s="156">
        <f t="shared" si="49"/>
        <v>6.0423728813559325</v>
      </c>
      <c r="Y34" s="158"/>
      <c r="Z34" s="160"/>
      <c r="AA34" s="160">
        <f>Потребность!F32</f>
        <v>6.0423728813559325</v>
      </c>
      <c r="AB34" s="159"/>
      <c r="AC34" s="91">
        <f t="shared" si="50"/>
        <v>6.0423728813559325</v>
      </c>
      <c r="AD34" s="158"/>
      <c r="AE34" s="160"/>
      <c r="AF34" s="160"/>
      <c r="AG34" s="159"/>
      <c r="AH34" s="91">
        <f t="shared" si="51"/>
        <v>0</v>
      </c>
      <c r="AI34" s="158"/>
      <c r="AJ34" s="160"/>
      <c r="AK34" s="160"/>
      <c r="AL34" s="159"/>
      <c r="AM34" s="91">
        <f t="shared" si="52"/>
        <v>0</v>
      </c>
      <c r="AN34" s="158"/>
      <c r="AO34" s="160"/>
      <c r="AP34" s="160"/>
      <c r="AQ34" s="159"/>
      <c r="AR34" s="91">
        <f t="shared" si="53"/>
        <v>0</v>
      </c>
    </row>
    <row r="35" spans="1:44" s="71" customFormat="1" ht="23.25" outlineLevel="1">
      <c r="A35" s="106" t="s">
        <v>271</v>
      </c>
      <c r="B35" s="85" t="s">
        <v>72</v>
      </c>
      <c r="C35" s="156">
        <f t="shared" si="44"/>
        <v>1</v>
      </c>
      <c r="D35" s="158"/>
      <c r="E35" s="160"/>
      <c r="F35" s="160">
        <f>Потребность!D33</f>
        <v>1</v>
      </c>
      <c r="G35" s="159"/>
      <c r="H35" s="91">
        <f t="shared" si="45"/>
        <v>1</v>
      </c>
      <c r="I35" s="158"/>
      <c r="J35" s="160"/>
      <c r="K35" s="160"/>
      <c r="L35" s="159"/>
      <c r="M35" s="91">
        <f t="shared" si="46"/>
        <v>0</v>
      </c>
      <c r="N35" s="158"/>
      <c r="O35" s="160"/>
      <c r="P35" s="160"/>
      <c r="Q35" s="159"/>
      <c r="R35" s="91">
        <f t="shared" si="47"/>
        <v>0</v>
      </c>
      <c r="S35" s="158"/>
      <c r="T35" s="160"/>
      <c r="U35" s="160"/>
      <c r="V35" s="159"/>
      <c r="W35" s="91">
        <f t="shared" si="48"/>
        <v>0</v>
      </c>
      <c r="X35" s="156">
        <f t="shared" si="49"/>
        <v>1.6949152542372883</v>
      </c>
      <c r="Y35" s="158"/>
      <c r="Z35" s="160"/>
      <c r="AA35" s="160">
        <f>Потребность!F33</f>
        <v>1.6949152542372883</v>
      </c>
      <c r="AB35" s="159"/>
      <c r="AC35" s="91">
        <f t="shared" si="50"/>
        <v>1.6949152542372883</v>
      </c>
      <c r="AD35" s="158"/>
      <c r="AE35" s="160"/>
      <c r="AF35" s="160"/>
      <c r="AG35" s="159"/>
      <c r="AH35" s="91">
        <f t="shared" si="51"/>
        <v>0</v>
      </c>
      <c r="AI35" s="158"/>
      <c r="AJ35" s="160"/>
      <c r="AK35" s="160"/>
      <c r="AL35" s="159"/>
      <c r="AM35" s="91">
        <f t="shared" si="52"/>
        <v>0</v>
      </c>
      <c r="AN35" s="158"/>
      <c r="AO35" s="160"/>
      <c r="AP35" s="160"/>
      <c r="AQ35" s="159"/>
      <c r="AR35" s="91">
        <f t="shared" si="53"/>
        <v>0</v>
      </c>
    </row>
    <row r="36" spans="1:44" s="71" customFormat="1" ht="23.25" outlineLevel="1">
      <c r="A36" s="106" t="s">
        <v>272</v>
      </c>
      <c r="B36" s="85" t="s">
        <v>73</v>
      </c>
      <c r="C36" s="156">
        <f t="shared" si="44"/>
        <v>1</v>
      </c>
      <c r="D36" s="158"/>
      <c r="E36" s="160"/>
      <c r="F36" s="160">
        <f>Потребность!D34</f>
        <v>1</v>
      </c>
      <c r="G36" s="159"/>
      <c r="H36" s="91">
        <f t="shared" si="45"/>
        <v>1</v>
      </c>
      <c r="I36" s="158"/>
      <c r="J36" s="160"/>
      <c r="K36" s="160"/>
      <c r="L36" s="159"/>
      <c r="M36" s="91">
        <f t="shared" si="46"/>
        <v>0</v>
      </c>
      <c r="N36" s="158"/>
      <c r="O36" s="160"/>
      <c r="P36" s="160"/>
      <c r="Q36" s="159"/>
      <c r="R36" s="91">
        <f t="shared" si="47"/>
        <v>0</v>
      </c>
      <c r="S36" s="158"/>
      <c r="T36" s="160"/>
      <c r="U36" s="160"/>
      <c r="V36" s="159"/>
      <c r="W36" s="91">
        <f t="shared" si="48"/>
        <v>0</v>
      </c>
      <c r="X36" s="156">
        <f t="shared" si="49"/>
        <v>32.033898305084747</v>
      </c>
      <c r="Y36" s="158"/>
      <c r="Z36" s="160"/>
      <c r="AA36" s="160">
        <f>Потребность!F34</f>
        <v>32.033898305084747</v>
      </c>
      <c r="AB36" s="159"/>
      <c r="AC36" s="91">
        <f t="shared" si="50"/>
        <v>32.033898305084747</v>
      </c>
      <c r="AD36" s="158"/>
      <c r="AE36" s="160"/>
      <c r="AF36" s="160"/>
      <c r="AG36" s="159"/>
      <c r="AH36" s="91">
        <f t="shared" si="51"/>
        <v>0</v>
      </c>
      <c r="AI36" s="158"/>
      <c r="AJ36" s="160"/>
      <c r="AK36" s="160"/>
      <c r="AL36" s="159"/>
      <c r="AM36" s="91">
        <f t="shared" si="52"/>
        <v>0</v>
      </c>
      <c r="AN36" s="158"/>
      <c r="AO36" s="160"/>
      <c r="AP36" s="160"/>
      <c r="AQ36" s="159"/>
      <c r="AR36" s="91">
        <f t="shared" si="53"/>
        <v>0</v>
      </c>
    </row>
    <row r="37" spans="1:44" s="71" customFormat="1" ht="23.25" outlineLevel="1">
      <c r="A37" s="106" t="s">
        <v>273</v>
      </c>
      <c r="B37" s="85" t="s">
        <v>74</v>
      </c>
      <c r="C37" s="156">
        <f t="shared" si="44"/>
        <v>24</v>
      </c>
      <c r="D37" s="158"/>
      <c r="E37" s="160"/>
      <c r="F37" s="160">
        <f>Потребность!D35</f>
        <v>24</v>
      </c>
      <c r="G37" s="159"/>
      <c r="H37" s="91">
        <f t="shared" si="45"/>
        <v>24</v>
      </c>
      <c r="I37" s="158"/>
      <c r="J37" s="160"/>
      <c r="K37" s="160"/>
      <c r="L37" s="159"/>
      <c r="M37" s="91">
        <f t="shared" si="46"/>
        <v>0</v>
      </c>
      <c r="N37" s="158"/>
      <c r="O37" s="160"/>
      <c r="P37" s="160"/>
      <c r="Q37" s="159"/>
      <c r="R37" s="91">
        <f t="shared" si="47"/>
        <v>0</v>
      </c>
      <c r="S37" s="158"/>
      <c r="T37" s="160"/>
      <c r="U37" s="160"/>
      <c r="V37" s="159"/>
      <c r="W37" s="91">
        <f t="shared" si="48"/>
        <v>0</v>
      </c>
      <c r="X37" s="156">
        <f t="shared" si="49"/>
        <v>287.68983050847459</v>
      </c>
      <c r="Y37" s="158"/>
      <c r="Z37" s="160"/>
      <c r="AA37" s="160">
        <f>Потребность!F35</f>
        <v>287.68983050847459</v>
      </c>
      <c r="AB37" s="159"/>
      <c r="AC37" s="91">
        <f t="shared" si="50"/>
        <v>287.68983050847459</v>
      </c>
      <c r="AD37" s="158"/>
      <c r="AE37" s="160"/>
      <c r="AF37" s="160"/>
      <c r="AG37" s="159"/>
      <c r="AH37" s="91">
        <f t="shared" si="51"/>
        <v>0</v>
      </c>
      <c r="AI37" s="158"/>
      <c r="AJ37" s="160"/>
      <c r="AK37" s="160"/>
      <c r="AL37" s="159"/>
      <c r="AM37" s="91">
        <f t="shared" si="52"/>
        <v>0</v>
      </c>
      <c r="AN37" s="158"/>
      <c r="AO37" s="160"/>
      <c r="AP37" s="160"/>
      <c r="AQ37" s="159"/>
      <c r="AR37" s="91">
        <f t="shared" si="53"/>
        <v>0</v>
      </c>
    </row>
    <row r="38" spans="1:44" s="71" customFormat="1" ht="23.25" outlineLevel="1">
      <c r="A38" s="106" t="s">
        <v>274</v>
      </c>
      <c r="B38" s="85" t="s">
        <v>75</v>
      </c>
      <c r="C38" s="156">
        <f t="shared" si="44"/>
        <v>2</v>
      </c>
      <c r="D38" s="158"/>
      <c r="E38" s="160"/>
      <c r="F38" s="160">
        <f>Потребность!D36</f>
        <v>2</v>
      </c>
      <c r="G38" s="159"/>
      <c r="H38" s="91">
        <f t="shared" si="45"/>
        <v>2</v>
      </c>
      <c r="I38" s="158"/>
      <c r="J38" s="160"/>
      <c r="K38" s="160"/>
      <c r="L38" s="159"/>
      <c r="M38" s="91">
        <f t="shared" si="46"/>
        <v>0</v>
      </c>
      <c r="N38" s="158"/>
      <c r="O38" s="160"/>
      <c r="P38" s="160"/>
      <c r="Q38" s="159"/>
      <c r="R38" s="91">
        <f t="shared" si="47"/>
        <v>0</v>
      </c>
      <c r="S38" s="158"/>
      <c r="T38" s="160"/>
      <c r="U38" s="160"/>
      <c r="V38" s="159"/>
      <c r="W38" s="91">
        <f t="shared" si="48"/>
        <v>0</v>
      </c>
      <c r="X38" s="156">
        <f t="shared" si="49"/>
        <v>372.88135593220341</v>
      </c>
      <c r="Y38" s="158"/>
      <c r="Z38" s="160"/>
      <c r="AA38" s="160">
        <f>Потребность!F36</f>
        <v>372.88135593220341</v>
      </c>
      <c r="AB38" s="159"/>
      <c r="AC38" s="91">
        <f t="shared" si="50"/>
        <v>372.88135593220341</v>
      </c>
      <c r="AD38" s="158"/>
      <c r="AE38" s="160"/>
      <c r="AF38" s="160"/>
      <c r="AG38" s="159"/>
      <c r="AH38" s="91">
        <f t="shared" si="51"/>
        <v>0</v>
      </c>
      <c r="AI38" s="158"/>
      <c r="AJ38" s="160"/>
      <c r="AK38" s="160"/>
      <c r="AL38" s="159"/>
      <c r="AM38" s="91">
        <f t="shared" si="52"/>
        <v>0</v>
      </c>
      <c r="AN38" s="158"/>
      <c r="AO38" s="160"/>
      <c r="AP38" s="160"/>
      <c r="AQ38" s="159"/>
      <c r="AR38" s="91">
        <f t="shared" si="53"/>
        <v>0</v>
      </c>
    </row>
    <row r="39" spans="1:44" s="71" customFormat="1" ht="23.25" outlineLevel="1">
      <c r="A39" s="106" t="s">
        <v>275</v>
      </c>
      <c r="B39" s="85" t="s">
        <v>76</v>
      </c>
      <c r="C39" s="156">
        <f t="shared" si="44"/>
        <v>1</v>
      </c>
      <c r="D39" s="158"/>
      <c r="E39" s="160"/>
      <c r="F39" s="160">
        <f>Потребность!D37</f>
        <v>1</v>
      </c>
      <c r="G39" s="159"/>
      <c r="H39" s="91">
        <f t="shared" si="45"/>
        <v>1</v>
      </c>
      <c r="I39" s="158"/>
      <c r="J39" s="160"/>
      <c r="K39" s="160"/>
      <c r="L39" s="159"/>
      <c r="M39" s="91">
        <f t="shared" si="46"/>
        <v>0</v>
      </c>
      <c r="N39" s="158"/>
      <c r="O39" s="160"/>
      <c r="P39" s="160"/>
      <c r="Q39" s="159"/>
      <c r="R39" s="91">
        <f t="shared" si="47"/>
        <v>0</v>
      </c>
      <c r="S39" s="158"/>
      <c r="T39" s="160"/>
      <c r="U39" s="160"/>
      <c r="V39" s="159"/>
      <c r="W39" s="91">
        <f t="shared" si="48"/>
        <v>0</v>
      </c>
      <c r="X39" s="156">
        <f t="shared" si="49"/>
        <v>250</v>
      </c>
      <c r="Y39" s="158"/>
      <c r="Z39" s="160"/>
      <c r="AA39" s="160">
        <f>Потребность!F37</f>
        <v>250</v>
      </c>
      <c r="AB39" s="159"/>
      <c r="AC39" s="91">
        <f t="shared" si="50"/>
        <v>250</v>
      </c>
      <c r="AD39" s="158"/>
      <c r="AE39" s="160"/>
      <c r="AF39" s="160"/>
      <c r="AG39" s="159"/>
      <c r="AH39" s="91">
        <f t="shared" si="51"/>
        <v>0</v>
      </c>
      <c r="AI39" s="158"/>
      <c r="AJ39" s="160"/>
      <c r="AK39" s="160"/>
      <c r="AL39" s="159"/>
      <c r="AM39" s="91">
        <f t="shared" si="52"/>
        <v>0</v>
      </c>
      <c r="AN39" s="158"/>
      <c r="AO39" s="160"/>
      <c r="AP39" s="160"/>
      <c r="AQ39" s="159"/>
      <c r="AR39" s="91">
        <f t="shared" si="53"/>
        <v>0</v>
      </c>
    </row>
    <row r="40" spans="1:44" s="71" customFormat="1" ht="23.25" outlineLevel="1">
      <c r="A40" s="106" t="s">
        <v>276</v>
      </c>
      <c r="B40" s="85" t="s">
        <v>77</v>
      </c>
      <c r="C40" s="156">
        <f t="shared" si="44"/>
        <v>2</v>
      </c>
      <c r="D40" s="158"/>
      <c r="E40" s="160"/>
      <c r="F40" s="160">
        <f>Потребность!D38</f>
        <v>2</v>
      </c>
      <c r="G40" s="159"/>
      <c r="H40" s="91">
        <f t="shared" si="45"/>
        <v>2</v>
      </c>
      <c r="I40" s="158"/>
      <c r="J40" s="160"/>
      <c r="K40" s="160"/>
      <c r="L40" s="159"/>
      <c r="M40" s="91">
        <f t="shared" si="46"/>
        <v>0</v>
      </c>
      <c r="N40" s="158"/>
      <c r="O40" s="160"/>
      <c r="P40" s="160"/>
      <c r="Q40" s="159"/>
      <c r="R40" s="91">
        <f t="shared" si="47"/>
        <v>0</v>
      </c>
      <c r="S40" s="158"/>
      <c r="T40" s="160"/>
      <c r="U40" s="160"/>
      <c r="V40" s="159"/>
      <c r="W40" s="91">
        <f t="shared" si="48"/>
        <v>0</v>
      </c>
      <c r="X40" s="156">
        <f t="shared" si="49"/>
        <v>136.4406779661017</v>
      </c>
      <c r="Y40" s="158"/>
      <c r="Z40" s="160"/>
      <c r="AA40" s="160">
        <f>Потребность!F38</f>
        <v>136.4406779661017</v>
      </c>
      <c r="AB40" s="159"/>
      <c r="AC40" s="91">
        <f t="shared" si="50"/>
        <v>136.4406779661017</v>
      </c>
      <c r="AD40" s="158"/>
      <c r="AE40" s="160"/>
      <c r="AF40" s="160"/>
      <c r="AG40" s="159"/>
      <c r="AH40" s="91">
        <f t="shared" si="51"/>
        <v>0</v>
      </c>
      <c r="AI40" s="158"/>
      <c r="AJ40" s="160"/>
      <c r="AK40" s="160"/>
      <c r="AL40" s="159"/>
      <c r="AM40" s="91">
        <f t="shared" si="52"/>
        <v>0</v>
      </c>
      <c r="AN40" s="158"/>
      <c r="AO40" s="160"/>
      <c r="AP40" s="160"/>
      <c r="AQ40" s="159"/>
      <c r="AR40" s="91">
        <f t="shared" si="53"/>
        <v>0</v>
      </c>
    </row>
    <row r="41" spans="1:44" s="247" customFormat="1" ht="22.5">
      <c r="A41" s="190" t="s">
        <v>253</v>
      </c>
      <c r="B41" s="207" t="s">
        <v>122</v>
      </c>
      <c r="C41" s="242">
        <f t="shared" si="44"/>
        <v>1</v>
      </c>
      <c r="D41" s="243"/>
      <c r="E41" s="249"/>
      <c r="F41" s="249"/>
      <c r="G41" s="245"/>
      <c r="H41" s="246">
        <f t="shared" si="45"/>
        <v>0</v>
      </c>
      <c r="I41" s="243"/>
      <c r="J41" s="249"/>
      <c r="K41" s="249"/>
      <c r="L41" s="245"/>
      <c r="M41" s="246">
        <f t="shared" si="46"/>
        <v>0</v>
      </c>
      <c r="N41" s="243"/>
      <c r="O41" s="249"/>
      <c r="P41" s="249"/>
      <c r="Q41" s="245"/>
      <c r="R41" s="246">
        <f t="shared" si="47"/>
        <v>0</v>
      </c>
      <c r="S41" s="243"/>
      <c r="T41" s="249"/>
      <c r="U41" s="249">
        <f>Потребность!P39</f>
        <v>1</v>
      </c>
      <c r="V41" s="245"/>
      <c r="W41" s="246">
        <f t="shared" si="48"/>
        <v>1</v>
      </c>
      <c r="X41" s="242">
        <f t="shared" si="49"/>
        <v>10762.71186440678</v>
      </c>
      <c r="Y41" s="243"/>
      <c r="Z41" s="249"/>
      <c r="AA41" s="249"/>
      <c r="AB41" s="245"/>
      <c r="AC41" s="246">
        <f t="shared" si="50"/>
        <v>0</v>
      </c>
      <c r="AD41" s="243"/>
      <c r="AE41" s="249"/>
      <c r="AF41" s="249"/>
      <c r="AG41" s="245"/>
      <c r="AH41" s="246">
        <f t="shared" si="51"/>
        <v>0</v>
      </c>
      <c r="AI41" s="243"/>
      <c r="AJ41" s="249"/>
      <c r="AK41" s="249"/>
      <c r="AL41" s="245"/>
      <c r="AM41" s="246">
        <f t="shared" si="52"/>
        <v>0</v>
      </c>
      <c r="AN41" s="243"/>
      <c r="AO41" s="249"/>
      <c r="AP41" s="249">
        <f>Потребность!R39</f>
        <v>10762.71186440678</v>
      </c>
      <c r="AQ41" s="245"/>
      <c r="AR41" s="246">
        <f t="shared" si="53"/>
        <v>10762.71186440678</v>
      </c>
    </row>
    <row r="42" spans="1:44" s="247" customFormat="1" ht="22.5">
      <c r="A42" s="190" t="s">
        <v>254</v>
      </c>
      <c r="B42" s="207" t="s">
        <v>123</v>
      </c>
      <c r="C42" s="242">
        <f t="shared" si="44"/>
        <v>1</v>
      </c>
      <c r="D42" s="243"/>
      <c r="E42" s="249"/>
      <c r="F42" s="249"/>
      <c r="G42" s="245"/>
      <c r="H42" s="246">
        <f t="shared" si="45"/>
        <v>0</v>
      </c>
      <c r="I42" s="243"/>
      <c r="J42" s="249"/>
      <c r="K42" s="249"/>
      <c r="L42" s="245"/>
      <c r="M42" s="246">
        <f t="shared" si="46"/>
        <v>0</v>
      </c>
      <c r="N42" s="243"/>
      <c r="O42" s="249"/>
      <c r="P42" s="249"/>
      <c r="Q42" s="245"/>
      <c r="R42" s="246">
        <f t="shared" si="47"/>
        <v>0</v>
      </c>
      <c r="S42" s="243"/>
      <c r="T42" s="249"/>
      <c r="U42" s="249">
        <f>Потребность!P40</f>
        <v>1</v>
      </c>
      <c r="V42" s="245"/>
      <c r="W42" s="246">
        <f t="shared" si="48"/>
        <v>1</v>
      </c>
      <c r="X42" s="242">
        <f t="shared" si="49"/>
        <v>2118.6440677966102</v>
      </c>
      <c r="Y42" s="243"/>
      <c r="Z42" s="249"/>
      <c r="AA42" s="249"/>
      <c r="AB42" s="245"/>
      <c r="AC42" s="246">
        <f t="shared" si="50"/>
        <v>0</v>
      </c>
      <c r="AD42" s="243"/>
      <c r="AE42" s="249"/>
      <c r="AF42" s="249"/>
      <c r="AG42" s="245"/>
      <c r="AH42" s="246">
        <f t="shared" si="51"/>
        <v>0</v>
      </c>
      <c r="AI42" s="243"/>
      <c r="AJ42" s="249"/>
      <c r="AK42" s="249"/>
      <c r="AL42" s="245"/>
      <c r="AM42" s="246">
        <f t="shared" si="52"/>
        <v>0</v>
      </c>
      <c r="AN42" s="243"/>
      <c r="AO42" s="249"/>
      <c r="AP42" s="249">
        <f>Потребность!R40</f>
        <v>2118.6440677966102</v>
      </c>
      <c r="AQ42" s="245"/>
      <c r="AR42" s="246">
        <f t="shared" si="53"/>
        <v>2118.6440677966102</v>
      </c>
    </row>
    <row r="43" spans="1:44" s="247" customFormat="1" ht="22.5">
      <c r="A43" s="190" t="s">
        <v>255</v>
      </c>
      <c r="B43" s="207" t="s">
        <v>124</v>
      </c>
      <c r="C43" s="242">
        <f t="shared" si="44"/>
        <v>1</v>
      </c>
      <c r="D43" s="243"/>
      <c r="E43" s="249"/>
      <c r="F43" s="249"/>
      <c r="G43" s="245"/>
      <c r="H43" s="246">
        <f t="shared" si="45"/>
        <v>0</v>
      </c>
      <c r="I43" s="243"/>
      <c r="J43" s="249"/>
      <c r="K43" s="249"/>
      <c r="L43" s="245"/>
      <c r="M43" s="246">
        <f t="shared" si="46"/>
        <v>0</v>
      </c>
      <c r="N43" s="243"/>
      <c r="O43" s="249"/>
      <c r="P43" s="249"/>
      <c r="Q43" s="245"/>
      <c r="R43" s="246">
        <f t="shared" si="47"/>
        <v>0</v>
      </c>
      <c r="S43" s="243"/>
      <c r="T43" s="249"/>
      <c r="U43" s="249">
        <f>Потребность!P41</f>
        <v>1</v>
      </c>
      <c r="V43" s="245"/>
      <c r="W43" s="246">
        <f t="shared" si="48"/>
        <v>1</v>
      </c>
      <c r="X43" s="242">
        <f t="shared" si="49"/>
        <v>3600</v>
      </c>
      <c r="Y43" s="243"/>
      <c r="Z43" s="249"/>
      <c r="AA43" s="249"/>
      <c r="AB43" s="245"/>
      <c r="AC43" s="246">
        <f t="shared" si="50"/>
        <v>0</v>
      </c>
      <c r="AD43" s="243"/>
      <c r="AE43" s="249"/>
      <c r="AF43" s="249"/>
      <c r="AG43" s="245"/>
      <c r="AH43" s="246">
        <f t="shared" si="51"/>
        <v>0</v>
      </c>
      <c r="AI43" s="243"/>
      <c r="AJ43" s="249"/>
      <c r="AK43" s="249"/>
      <c r="AL43" s="245"/>
      <c r="AM43" s="246">
        <f t="shared" si="52"/>
        <v>0</v>
      </c>
      <c r="AN43" s="243"/>
      <c r="AO43" s="249"/>
      <c r="AP43" s="249">
        <f>Потребность!R41</f>
        <v>3600</v>
      </c>
      <c r="AQ43" s="245"/>
      <c r="AR43" s="246">
        <f t="shared" si="53"/>
        <v>3600</v>
      </c>
    </row>
    <row r="44" spans="1:44" s="247" customFormat="1" ht="22.5">
      <c r="A44" s="190" t="s">
        <v>256</v>
      </c>
      <c r="B44" s="207" t="s">
        <v>78</v>
      </c>
      <c r="C44" s="242">
        <f t="shared" si="44"/>
        <v>4</v>
      </c>
      <c r="D44" s="243">
        <f>D45+D46+D47</f>
        <v>0</v>
      </c>
      <c r="E44" s="252">
        <f t="shared" ref="E44:G44" si="54">E45+E46+E47</f>
        <v>0</v>
      </c>
      <c r="F44" s="252">
        <f t="shared" si="54"/>
        <v>4</v>
      </c>
      <c r="G44" s="242">
        <f t="shared" si="54"/>
        <v>0</v>
      </c>
      <c r="H44" s="246">
        <f t="shared" si="45"/>
        <v>4</v>
      </c>
      <c r="I44" s="243">
        <f>I45+I46+I47</f>
        <v>0</v>
      </c>
      <c r="J44" s="249">
        <f t="shared" ref="J44" si="55">J45+J46+J47</f>
        <v>0</v>
      </c>
      <c r="K44" s="249">
        <f t="shared" ref="K44" si="56">K45+K46+K47</f>
        <v>0</v>
      </c>
      <c r="L44" s="245">
        <f t="shared" ref="L44" si="57">L45+L46+L47</f>
        <v>0</v>
      </c>
      <c r="M44" s="246">
        <f t="shared" si="46"/>
        <v>0</v>
      </c>
      <c r="N44" s="243">
        <f>N45+N46+N47</f>
        <v>0</v>
      </c>
      <c r="O44" s="249">
        <f t="shared" ref="O44" si="58">O45+O46+O47</f>
        <v>0</v>
      </c>
      <c r="P44" s="249">
        <f t="shared" ref="P44" si="59">P45+P46+P47</f>
        <v>0</v>
      </c>
      <c r="Q44" s="245">
        <f t="shared" ref="Q44" si="60">Q45+Q46+Q47</f>
        <v>0</v>
      </c>
      <c r="R44" s="246">
        <f t="shared" si="47"/>
        <v>0</v>
      </c>
      <c r="S44" s="243">
        <f>S45+S46+S47</f>
        <v>0</v>
      </c>
      <c r="T44" s="249">
        <f t="shared" ref="T44" si="61">T45+T46+T47</f>
        <v>0</v>
      </c>
      <c r="U44" s="249">
        <f t="shared" ref="U44" si="62">U45+U46+U47</f>
        <v>0</v>
      </c>
      <c r="V44" s="245">
        <f t="shared" ref="V44" si="63">V45+V46+V47</f>
        <v>0</v>
      </c>
      <c r="W44" s="246">
        <f t="shared" si="48"/>
        <v>0</v>
      </c>
      <c r="X44" s="242">
        <f t="shared" si="49"/>
        <v>432.20338983050846</v>
      </c>
      <c r="Y44" s="243">
        <f>Y45+Y46+Y47</f>
        <v>0</v>
      </c>
      <c r="Z44" s="249">
        <f t="shared" ref="Z44" si="64">Z45+Z46+Z47</f>
        <v>0</v>
      </c>
      <c r="AA44" s="249">
        <f t="shared" ref="AA44" si="65">AA45+AA46+AA47</f>
        <v>432.20338983050846</v>
      </c>
      <c r="AB44" s="245">
        <f t="shared" ref="AB44" si="66">AB45+AB46+AB47</f>
        <v>0</v>
      </c>
      <c r="AC44" s="246">
        <f t="shared" si="50"/>
        <v>432.20338983050846</v>
      </c>
      <c r="AD44" s="243">
        <f>AD45+AD46+AD47</f>
        <v>0</v>
      </c>
      <c r="AE44" s="249">
        <f t="shared" ref="AE44" si="67">AE45+AE46+AE47</f>
        <v>0</v>
      </c>
      <c r="AF44" s="249">
        <f t="shared" ref="AF44" si="68">AF45+AF46+AF47</f>
        <v>0</v>
      </c>
      <c r="AG44" s="245">
        <f t="shared" ref="AG44" si="69">AG45+AG46+AG47</f>
        <v>0</v>
      </c>
      <c r="AH44" s="246">
        <f t="shared" si="51"/>
        <v>0</v>
      </c>
      <c r="AI44" s="243">
        <f>AI45+AI46+AI47</f>
        <v>0</v>
      </c>
      <c r="AJ44" s="249">
        <f t="shared" ref="AJ44" si="70">AJ45+AJ46+AJ47</f>
        <v>0</v>
      </c>
      <c r="AK44" s="249">
        <f t="shared" ref="AK44" si="71">AK45+AK46+AK47</f>
        <v>0</v>
      </c>
      <c r="AL44" s="245">
        <f t="shared" ref="AL44" si="72">AL45+AL46+AL47</f>
        <v>0</v>
      </c>
      <c r="AM44" s="246">
        <f t="shared" si="52"/>
        <v>0</v>
      </c>
      <c r="AN44" s="243">
        <f>AN45+AN46+AN47</f>
        <v>0</v>
      </c>
      <c r="AO44" s="249">
        <f t="shared" ref="AO44" si="73">AO45+AO46+AO47</f>
        <v>0</v>
      </c>
      <c r="AP44" s="249">
        <f t="shared" ref="AP44" si="74">AP45+AP46+AP47</f>
        <v>0</v>
      </c>
      <c r="AQ44" s="245">
        <f t="shared" ref="AQ44" si="75">AQ45+AQ46+AQ47</f>
        <v>0</v>
      </c>
      <c r="AR44" s="246">
        <f t="shared" si="53"/>
        <v>0</v>
      </c>
    </row>
    <row r="45" spans="1:44" s="71" customFormat="1" ht="23.25" outlineLevel="1">
      <c r="A45" s="106" t="s">
        <v>277</v>
      </c>
      <c r="B45" s="85" t="s">
        <v>79</v>
      </c>
      <c r="C45" s="156">
        <f t="shared" si="44"/>
        <v>1</v>
      </c>
      <c r="D45" s="158"/>
      <c r="E45" s="160"/>
      <c r="F45" s="160">
        <f>Потребность!D43</f>
        <v>1</v>
      </c>
      <c r="G45" s="159"/>
      <c r="H45" s="91">
        <f t="shared" si="45"/>
        <v>1</v>
      </c>
      <c r="I45" s="158"/>
      <c r="J45" s="160"/>
      <c r="K45" s="160"/>
      <c r="L45" s="159"/>
      <c r="M45" s="91">
        <f t="shared" si="46"/>
        <v>0</v>
      </c>
      <c r="N45" s="158"/>
      <c r="O45" s="160"/>
      <c r="P45" s="160"/>
      <c r="Q45" s="159"/>
      <c r="R45" s="91">
        <f t="shared" si="47"/>
        <v>0</v>
      </c>
      <c r="S45" s="158"/>
      <c r="T45" s="160"/>
      <c r="U45" s="160"/>
      <c r="V45" s="159"/>
      <c r="W45" s="91">
        <f t="shared" si="48"/>
        <v>0</v>
      </c>
      <c r="X45" s="156">
        <f t="shared" si="49"/>
        <v>118.64406779661017</v>
      </c>
      <c r="Y45" s="158"/>
      <c r="Z45" s="160"/>
      <c r="AA45" s="160">
        <f>Потребность!F43</f>
        <v>118.64406779661017</v>
      </c>
      <c r="AB45" s="159"/>
      <c r="AC45" s="91">
        <f t="shared" si="50"/>
        <v>118.64406779661017</v>
      </c>
      <c r="AD45" s="158"/>
      <c r="AE45" s="160"/>
      <c r="AF45" s="160"/>
      <c r="AG45" s="159"/>
      <c r="AH45" s="91">
        <f t="shared" si="51"/>
        <v>0</v>
      </c>
      <c r="AI45" s="158"/>
      <c r="AJ45" s="160"/>
      <c r="AK45" s="160"/>
      <c r="AL45" s="159"/>
      <c r="AM45" s="91">
        <f t="shared" si="52"/>
        <v>0</v>
      </c>
      <c r="AN45" s="158"/>
      <c r="AO45" s="160"/>
      <c r="AP45" s="160"/>
      <c r="AQ45" s="159"/>
      <c r="AR45" s="91">
        <f t="shared" si="53"/>
        <v>0</v>
      </c>
    </row>
    <row r="46" spans="1:44" s="71" customFormat="1" ht="23.25" outlineLevel="1">
      <c r="A46" s="106" t="s">
        <v>278</v>
      </c>
      <c r="B46" s="85" t="s">
        <v>80</v>
      </c>
      <c r="C46" s="156">
        <f t="shared" si="44"/>
        <v>2</v>
      </c>
      <c r="D46" s="158"/>
      <c r="E46" s="160"/>
      <c r="F46" s="160">
        <f>Потребность!D44</f>
        <v>2</v>
      </c>
      <c r="G46" s="159"/>
      <c r="H46" s="91">
        <f t="shared" si="45"/>
        <v>2</v>
      </c>
      <c r="I46" s="158"/>
      <c r="J46" s="160"/>
      <c r="K46" s="160"/>
      <c r="L46" s="159"/>
      <c r="M46" s="91">
        <f t="shared" si="46"/>
        <v>0</v>
      </c>
      <c r="N46" s="158"/>
      <c r="O46" s="160"/>
      <c r="P46" s="160"/>
      <c r="Q46" s="159"/>
      <c r="R46" s="91">
        <f t="shared" si="47"/>
        <v>0</v>
      </c>
      <c r="S46" s="158"/>
      <c r="T46" s="160"/>
      <c r="U46" s="160"/>
      <c r="V46" s="159"/>
      <c r="W46" s="91">
        <f t="shared" si="48"/>
        <v>0</v>
      </c>
      <c r="X46" s="156">
        <f t="shared" si="49"/>
        <v>194.91525423728814</v>
      </c>
      <c r="Y46" s="158"/>
      <c r="Z46" s="160"/>
      <c r="AA46" s="160">
        <f>Потребность!F44</f>
        <v>194.91525423728814</v>
      </c>
      <c r="AB46" s="159"/>
      <c r="AC46" s="91">
        <f t="shared" si="50"/>
        <v>194.91525423728814</v>
      </c>
      <c r="AD46" s="158"/>
      <c r="AE46" s="160"/>
      <c r="AF46" s="160"/>
      <c r="AG46" s="159"/>
      <c r="AH46" s="91">
        <f t="shared" si="51"/>
        <v>0</v>
      </c>
      <c r="AI46" s="158"/>
      <c r="AJ46" s="160"/>
      <c r="AK46" s="160"/>
      <c r="AL46" s="159"/>
      <c r="AM46" s="91">
        <f t="shared" si="52"/>
        <v>0</v>
      </c>
      <c r="AN46" s="158"/>
      <c r="AO46" s="160"/>
      <c r="AP46" s="160"/>
      <c r="AQ46" s="159"/>
      <c r="AR46" s="91">
        <f t="shared" si="53"/>
        <v>0</v>
      </c>
    </row>
    <row r="47" spans="1:44" s="71" customFormat="1" ht="23.25" outlineLevel="1">
      <c r="A47" s="106" t="s">
        <v>279</v>
      </c>
      <c r="B47" s="85" t="s">
        <v>81</v>
      </c>
      <c r="C47" s="156">
        <f t="shared" si="44"/>
        <v>1</v>
      </c>
      <c r="D47" s="158"/>
      <c r="E47" s="160"/>
      <c r="F47" s="160">
        <f>Потребность!D45</f>
        <v>1</v>
      </c>
      <c r="G47" s="159"/>
      <c r="H47" s="91">
        <f t="shared" si="45"/>
        <v>1</v>
      </c>
      <c r="I47" s="158"/>
      <c r="J47" s="160"/>
      <c r="K47" s="160"/>
      <c r="L47" s="159"/>
      <c r="M47" s="91">
        <f t="shared" si="46"/>
        <v>0</v>
      </c>
      <c r="N47" s="158"/>
      <c r="O47" s="160"/>
      <c r="P47" s="160"/>
      <c r="Q47" s="159"/>
      <c r="R47" s="91">
        <f t="shared" si="47"/>
        <v>0</v>
      </c>
      <c r="S47" s="158"/>
      <c r="T47" s="160"/>
      <c r="U47" s="160"/>
      <c r="V47" s="159"/>
      <c r="W47" s="91">
        <f t="shared" si="48"/>
        <v>0</v>
      </c>
      <c r="X47" s="156">
        <f t="shared" si="49"/>
        <v>118.64406779661017</v>
      </c>
      <c r="Y47" s="158"/>
      <c r="Z47" s="160"/>
      <c r="AA47" s="160">
        <f>Потребность!F45</f>
        <v>118.64406779661017</v>
      </c>
      <c r="AB47" s="159"/>
      <c r="AC47" s="91">
        <f t="shared" si="50"/>
        <v>118.64406779661017</v>
      </c>
      <c r="AD47" s="158"/>
      <c r="AE47" s="160"/>
      <c r="AF47" s="160"/>
      <c r="AG47" s="159"/>
      <c r="AH47" s="91">
        <f t="shared" si="51"/>
        <v>0</v>
      </c>
      <c r="AI47" s="158"/>
      <c r="AJ47" s="160"/>
      <c r="AK47" s="160"/>
      <c r="AL47" s="159"/>
      <c r="AM47" s="91">
        <f t="shared" si="52"/>
        <v>0</v>
      </c>
      <c r="AN47" s="158"/>
      <c r="AO47" s="160"/>
      <c r="AP47" s="160"/>
      <c r="AQ47" s="159"/>
      <c r="AR47" s="91">
        <f t="shared" si="53"/>
        <v>0</v>
      </c>
    </row>
    <row r="48" spans="1:44" s="247" customFormat="1" ht="22.5">
      <c r="A48" s="190" t="s">
        <v>257</v>
      </c>
      <c r="B48" s="207" t="s">
        <v>116</v>
      </c>
      <c r="C48" s="242">
        <f t="shared" si="44"/>
        <v>10</v>
      </c>
      <c r="D48" s="243">
        <f>D49+D50+D51+D52+D53</f>
        <v>0</v>
      </c>
      <c r="E48" s="252">
        <f t="shared" ref="E48:G48" si="76">E49+E50+E51+E52+E53</f>
        <v>0</v>
      </c>
      <c r="F48" s="252">
        <f t="shared" si="76"/>
        <v>10</v>
      </c>
      <c r="G48" s="242">
        <f t="shared" si="76"/>
        <v>0</v>
      </c>
      <c r="H48" s="246">
        <f t="shared" si="45"/>
        <v>10</v>
      </c>
      <c r="I48" s="243">
        <f>I49+I50+I51+I52+I53</f>
        <v>0</v>
      </c>
      <c r="J48" s="249">
        <f t="shared" ref="J48" si="77">J49+J50+J51+J52+J53</f>
        <v>0</v>
      </c>
      <c r="K48" s="249">
        <f t="shared" ref="K48" si="78">K49+K50+K51+K52+K53</f>
        <v>0</v>
      </c>
      <c r="L48" s="245">
        <f t="shared" ref="L48" si="79">L49+L50+L51+L52+L53</f>
        <v>0</v>
      </c>
      <c r="M48" s="246">
        <f t="shared" si="46"/>
        <v>0</v>
      </c>
      <c r="N48" s="243">
        <f>N49+N50+N51+N52+N53</f>
        <v>0</v>
      </c>
      <c r="O48" s="249">
        <f t="shared" ref="O48" si="80">O49+O50+O51+O52+O53</f>
        <v>0</v>
      </c>
      <c r="P48" s="249">
        <f t="shared" ref="P48" si="81">P49+P50+P51+P52+P53</f>
        <v>0</v>
      </c>
      <c r="Q48" s="245">
        <f t="shared" ref="Q48" si="82">Q49+Q50+Q51+Q52+Q53</f>
        <v>0</v>
      </c>
      <c r="R48" s="246">
        <f t="shared" si="47"/>
        <v>0</v>
      </c>
      <c r="S48" s="243">
        <f>S49+S50+S51+S52+S53</f>
        <v>0</v>
      </c>
      <c r="T48" s="249">
        <f t="shared" ref="T48" si="83">T49+T50+T51+T52+T53</f>
        <v>0</v>
      </c>
      <c r="U48" s="249">
        <f t="shared" ref="U48" si="84">U49+U50+U51+U52+U53</f>
        <v>0</v>
      </c>
      <c r="V48" s="245">
        <f t="shared" ref="V48" si="85">V49+V50+V51+V52+V53</f>
        <v>0</v>
      </c>
      <c r="W48" s="246">
        <f t="shared" si="48"/>
        <v>0</v>
      </c>
      <c r="X48" s="242">
        <f t="shared" si="49"/>
        <v>819.21271186440686</v>
      </c>
      <c r="Y48" s="243">
        <f>Y49+Y50+Y51+Y52+Y53</f>
        <v>0</v>
      </c>
      <c r="Z48" s="249">
        <f t="shared" ref="Z48" si="86">Z49+Z50+Z51+Z52+Z53</f>
        <v>0</v>
      </c>
      <c r="AA48" s="249">
        <f t="shared" ref="AA48" si="87">AA49+AA50+AA51+AA52+AA53</f>
        <v>819.21271186440686</v>
      </c>
      <c r="AB48" s="245">
        <f t="shared" ref="AB48" si="88">AB49+AB50+AB51+AB52+AB53</f>
        <v>0</v>
      </c>
      <c r="AC48" s="246">
        <f t="shared" si="50"/>
        <v>819.21271186440686</v>
      </c>
      <c r="AD48" s="243">
        <f>AD49+AD50+AD51+AD52+AD53</f>
        <v>0</v>
      </c>
      <c r="AE48" s="249">
        <f t="shared" ref="AE48" si="89">AE49+AE50+AE51+AE52+AE53</f>
        <v>0</v>
      </c>
      <c r="AF48" s="249">
        <f t="shared" ref="AF48" si="90">AF49+AF50+AF51+AF52+AF53</f>
        <v>0</v>
      </c>
      <c r="AG48" s="245">
        <f t="shared" ref="AG48" si="91">AG49+AG50+AG51+AG52+AG53</f>
        <v>0</v>
      </c>
      <c r="AH48" s="246">
        <f t="shared" si="51"/>
        <v>0</v>
      </c>
      <c r="AI48" s="243">
        <f>AI49+AI50+AI51+AI52+AI53</f>
        <v>0</v>
      </c>
      <c r="AJ48" s="249">
        <f t="shared" ref="AJ48" si="92">AJ49+AJ50+AJ51+AJ52+AJ53</f>
        <v>0</v>
      </c>
      <c r="AK48" s="249">
        <f t="shared" ref="AK48" si="93">AK49+AK50+AK51+AK52+AK53</f>
        <v>0</v>
      </c>
      <c r="AL48" s="245">
        <f t="shared" ref="AL48" si="94">AL49+AL50+AL51+AL52+AL53</f>
        <v>0</v>
      </c>
      <c r="AM48" s="246">
        <f t="shared" si="52"/>
        <v>0</v>
      </c>
      <c r="AN48" s="243">
        <f>AN49+AN50+AN51+AN52+AN53</f>
        <v>0</v>
      </c>
      <c r="AO48" s="249">
        <f t="shared" ref="AO48" si="95">AO49+AO50+AO51+AO52+AO53</f>
        <v>0</v>
      </c>
      <c r="AP48" s="249">
        <f t="shared" ref="AP48" si="96">AP49+AP50+AP51+AP52+AP53</f>
        <v>0</v>
      </c>
      <c r="AQ48" s="245">
        <f t="shared" ref="AQ48" si="97">AQ49+AQ50+AQ51+AQ52+AQ53</f>
        <v>0</v>
      </c>
      <c r="AR48" s="246">
        <f t="shared" si="53"/>
        <v>0</v>
      </c>
    </row>
    <row r="49" spans="1:44" s="71" customFormat="1" ht="23.25" outlineLevel="1">
      <c r="A49" s="106" t="s">
        <v>280</v>
      </c>
      <c r="B49" s="85" t="s">
        <v>83</v>
      </c>
      <c r="C49" s="156">
        <f t="shared" si="44"/>
        <v>2</v>
      </c>
      <c r="D49" s="158"/>
      <c r="E49" s="160"/>
      <c r="F49" s="160">
        <f>Потребность!D47</f>
        <v>2</v>
      </c>
      <c r="G49" s="159"/>
      <c r="H49" s="91">
        <f t="shared" si="45"/>
        <v>2</v>
      </c>
      <c r="I49" s="158"/>
      <c r="J49" s="160"/>
      <c r="K49" s="160"/>
      <c r="L49" s="159"/>
      <c r="M49" s="91">
        <f t="shared" si="46"/>
        <v>0</v>
      </c>
      <c r="N49" s="158"/>
      <c r="O49" s="160"/>
      <c r="P49" s="160"/>
      <c r="Q49" s="159"/>
      <c r="R49" s="91">
        <f t="shared" si="47"/>
        <v>0</v>
      </c>
      <c r="S49" s="158"/>
      <c r="T49" s="160"/>
      <c r="U49" s="160"/>
      <c r="V49" s="159"/>
      <c r="W49" s="91">
        <f t="shared" si="48"/>
        <v>0</v>
      </c>
      <c r="X49" s="156">
        <f t="shared" si="49"/>
        <v>125.64576271186441</v>
      </c>
      <c r="Y49" s="158"/>
      <c r="Z49" s="160"/>
      <c r="AA49" s="160">
        <f>Потребность!F47</f>
        <v>125.64576271186441</v>
      </c>
      <c r="AB49" s="159"/>
      <c r="AC49" s="91">
        <f t="shared" si="50"/>
        <v>125.64576271186441</v>
      </c>
      <c r="AD49" s="158"/>
      <c r="AE49" s="160"/>
      <c r="AF49" s="160"/>
      <c r="AG49" s="159"/>
      <c r="AH49" s="91">
        <f t="shared" si="51"/>
        <v>0</v>
      </c>
      <c r="AI49" s="158"/>
      <c r="AJ49" s="160"/>
      <c r="AK49" s="160"/>
      <c r="AL49" s="159"/>
      <c r="AM49" s="91">
        <f t="shared" si="52"/>
        <v>0</v>
      </c>
      <c r="AN49" s="158"/>
      <c r="AO49" s="160"/>
      <c r="AP49" s="160"/>
      <c r="AQ49" s="159"/>
      <c r="AR49" s="91">
        <f t="shared" si="53"/>
        <v>0</v>
      </c>
    </row>
    <row r="50" spans="1:44" s="71" customFormat="1" ht="23.25" outlineLevel="1">
      <c r="A50" s="106" t="s">
        <v>281</v>
      </c>
      <c r="B50" s="85" t="s">
        <v>84</v>
      </c>
      <c r="C50" s="156">
        <f t="shared" si="44"/>
        <v>1</v>
      </c>
      <c r="D50" s="158"/>
      <c r="E50" s="160"/>
      <c r="F50" s="160">
        <f>Потребность!D48</f>
        <v>1</v>
      </c>
      <c r="G50" s="159"/>
      <c r="H50" s="91">
        <f t="shared" si="45"/>
        <v>1</v>
      </c>
      <c r="I50" s="158"/>
      <c r="J50" s="160"/>
      <c r="K50" s="160"/>
      <c r="L50" s="159"/>
      <c r="M50" s="91">
        <f t="shared" si="46"/>
        <v>0</v>
      </c>
      <c r="N50" s="158"/>
      <c r="O50" s="160"/>
      <c r="P50" s="160"/>
      <c r="Q50" s="159"/>
      <c r="R50" s="91">
        <f t="shared" si="47"/>
        <v>0</v>
      </c>
      <c r="S50" s="158"/>
      <c r="T50" s="160"/>
      <c r="U50" s="160"/>
      <c r="V50" s="159"/>
      <c r="W50" s="91">
        <f t="shared" si="48"/>
        <v>0</v>
      </c>
      <c r="X50" s="156">
        <f t="shared" si="49"/>
        <v>44.517796610169491</v>
      </c>
      <c r="Y50" s="158"/>
      <c r="Z50" s="160"/>
      <c r="AA50" s="160">
        <f>Потребность!F48</f>
        <v>44.517796610169491</v>
      </c>
      <c r="AB50" s="159"/>
      <c r="AC50" s="91">
        <f t="shared" si="50"/>
        <v>44.517796610169491</v>
      </c>
      <c r="AD50" s="158"/>
      <c r="AE50" s="160"/>
      <c r="AF50" s="160"/>
      <c r="AG50" s="159"/>
      <c r="AH50" s="91">
        <f t="shared" si="51"/>
        <v>0</v>
      </c>
      <c r="AI50" s="158"/>
      <c r="AJ50" s="160"/>
      <c r="AK50" s="160"/>
      <c r="AL50" s="159"/>
      <c r="AM50" s="91">
        <f t="shared" si="52"/>
        <v>0</v>
      </c>
      <c r="AN50" s="158"/>
      <c r="AO50" s="160"/>
      <c r="AP50" s="160"/>
      <c r="AQ50" s="159"/>
      <c r="AR50" s="91">
        <f t="shared" si="53"/>
        <v>0</v>
      </c>
    </row>
    <row r="51" spans="1:44" s="71" customFormat="1" ht="23.25" outlineLevel="1">
      <c r="A51" s="106" t="s">
        <v>282</v>
      </c>
      <c r="B51" s="85" t="s">
        <v>85</v>
      </c>
      <c r="C51" s="156">
        <f t="shared" si="44"/>
        <v>4</v>
      </c>
      <c r="D51" s="158"/>
      <c r="E51" s="160"/>
      <c r="F51" s="160">
        <f>Потребность!D49</f>
        <v>4</v>
      </c>
      <c r="G51" s="159"/>
      <c r="H51" s="91">
        <f t="shared" si="45"/>
        <v>4</v>
      </c>
      <c r="I51" s="158"/>
      <c r="J51" s="160"/>
      <c r="K51" s="160"/>
      <c r="L51" s="159"/>
      <c r="M51" s="91">
        <f t="shared" si="46"/>
        <v>0</v>
      </c>
      <c r="N51" s="158"/>
      <c r="O51" s="160"/>
      <c r="P51" s="160"/>
      <c r="Q51" s="159"/>
      <c r="R51" s="91">
        <f t="shared" si="47"/>
        <v>0</v>
      </c>
      <c r="S51" s="158"/>
      <c r="T51" s="160"/>
      <c r="U51" s="160"/>
      <c r="V51" s="159"/>
      <c r="W51" s="91">
        <f t="shared" si="48"/>
        <v>0</v>
      </c>
      <c r="X51" s="156">
        <f t="shared" si="49"/>
        <v>268.04406779661014</v>
      </c>
      <c r="Y51" s="158"/>
      <c r="Z51" s="160"/>
      <c r="AA51" s="160">
        <f>Потребность!F49</f>
        <v>268.04406779661014</v>
      </c>
      <c r="AB51" s="159"/>
      <c r="AC51" s="91">
        <f t="shared" si="50"/>
        <v>268.04406779661014</v>
      </c>
      <c r="AD51" s="158"/>
      <c r="AE51" s="160"/>
      <c r="AF51" s="160"/>
      <c r="AG51" s="159"/>
      <c r="AH51" s="91">
        <f t="shared" si="51"/>
        <v>0</v>
      </c>
      <c r="AI51" s="158"/>
      <c r="AJ51" s="160"/>
      <c r="AK51" s="160"/>
      <c r="AL51" s="159"/>
      <c r="AM51" s="91">
        <f t="shared" si="52"/>
        <v>0</v>
      </c>
      <c r="AN51" s="158"/>
      <c r="AO51" s="160"/>
      <c r="AP51" s="160"/>
      <c r="AQ51" s="159"/>
      <c r="AR51" s="91">
        <f t="shared" si="53"/>
        <v>0</v>
      </c>
    </row>
    <row r="52" spans="1:44" s="71" customFormat="1" ht="23.25" outlineLevel="1">
      <c r="A52" s="106" t="s">
        <v>283</v>
      </c>
      <c r="B52" s="85" t="s">
        <v>86</v>
      </c>
      <c r="C52" s="156">
        <f t="shared" si="44"/>
        <v>2</v>
      </c>
      <c r="D52" s="158"/>
      <c r="E52" s="160"/>
      <c r="F52" s="160">
        <f>Потребность!D50</f>
        <v>2</v>
      </c>
      <c r="G52" s="159"/>
      <c r="H52" s="91">
        <f t="shared" si="45"/>
        <v>2</v>
      </c>
      <c r="I52" s="158"/>
      <c r="J52" s="160"/>
      <c r="K52" s="160"/>
      <c r="L52" s="159"/>
      <c r="M52" s="91">
        <f t="shared" si="46"/>
        <v>0</v>
      </c>
      <c r="N52" s="158"/>
      <c r="O52" s="160"/>
      <c r="P52" s="160"/>
      <c r="Q52" s="159"/>
      <c r="R52" s="91">
        <f t="shared" si="47"/>
        <v>0</v>
      </c>
      <c r="S52" s="158"/>
      <c r="T52" s="160"/>
      <c r="U52" s="160"/>
      <c r="V52" s="159"/>
      <c r="W52" s="91">
        <f t="shared" si="48"/>
        <v>0</v>
      </c>
      <c r="X52" s="156">
        <f t="shared" si="49"/>
        <v>255.35932203389834</v>
      </c>
      <c r="Y52" s="158"/>
      <c r="Z52" s="160"/>
      <c r="AA52" s="160">
        <f>Потребность!F50</f>
        <v>255.35932203389834</v>
      </c>
      <c r="AB52" s="159"/>
      <c r="AC52" s="91">
        <f t="shared" si="50"/>
        <v>255.35932203389834</v>
      </c>
      <c r="AD52" s="158"/>
      <c r="AE52" s="160"/>
      <c r="AF52" s="160"/>
      <c r="AG52" s="159"/>
      <c r="AH52" s="91">
        <f t="shared" si="51"/>
        <v>0</v>
      </c>
      <c r="AI52" s="158"/>
      <c r="AJ52" s="160"/>
      <c r="AK52" s="160"/>
      <c r="AL52" s="159"/>
      <c r="AM52" s="91">
        <f t="shared" si="52"/>
        <v>0</v>
      </c>
      <c r="AN52" s="158"/>
      <c r="AO52" s="160"/>
      <c r="AP52" s="160"/>
      <c r="AQ52" s="159"/>
      <c r="AR52" s="91">
        <f t="shared" si="53"/>
        <v>0</v>
      </c>
    </row>
    <row r="53" spans="1:44" s="71" customFormat="1" ht="23.25" outlineLevel="1">
      <c r="A53" s="106" t="s">
        <v>284</v>
      </c>
      <c r="B53" s="85" t="s">
        <v>87</v>
      </c>
      <c r="C53" s="156">
        <f t="shared" si="44"/>
        <v>1</v>
      </c>
      <c r="D53" s="158"/>
      <c r="E53" s="160"/>
      <c r="F53" s="160">
        <f>Потребность!D51</f>
        <v>1</v>
      </c>
      <c r="G53" s="159"/>
      <c r="H53" s="91">
        <f t="shared" si="45"/>
        <v>1</v>
      </c>
      <c r="I53" s="158"/>
      <c r="J53" s="160"/>
      <c r="K53" s="160"/>
      <c r="L53" s="159"/>
      <c r="M53" s="91">
        <f t="shared" si="46"/>
        <v>0</v>
      </c>
      <c r="N53" s="158"/>
      <c r="O53" s="160"/>
      <c r="P53" s="160"/>
      <c r="Q53" s="159"/>
      <c r="R53" s="91">
        <f t="shared" si="47"/>
        <v>0</v>
      </c>
      <c r="S53" s="158"/>
      <c r="T53" s="160"/>
      <c r="U53" s="160"/>
      <c r="V53" s="159"/>
      <c r="W53" s="91">
        <f t="shared" si="48"/>
        <v>0</v>
      </c>
      <c r="X53" s="156">
        <f t="shared" si="49"/>
        <v>125.64576271186441</v>
      </c>
      <c r="Y53" s="158"/>
      <c r="Z53" s="160"/>
      <c r="AA53" s="160">
        <f>Потребность!F51</f>
        <v>125.64576271186441</v>
      </c>
      <c r="AB53" s="159"/>
      <c r="AC53" s="91">
        <f t="shared" si="50"/>
        <v>125.64576271186441</v>
      </c>
      <c r="AD53" s="158"/>
      <c r="AE53" s="160"/>
      <c r="AF53" s="160"/>
      <c r="AG53" s="159"/>
      <c r="AH53" s="91">
        <f t="shared" si="51"/>
        <v>0</v>
      </c>
      <c r="AI53" s="158"/>
      <c r="AJ53" s="160"/>
      <c r="AK53" s="160"/>
      <c r="AL53" s="159"/>
      <c r="AM53" s="91">
        <f t="shared" si="52"/>
        <v>0</v>
      </c>
      <c r="AN53" s="158"/>
      <c r="AO53" s="160"/>
      <c r="AP53" s="160"/>
      <c r="AQ53" s="159"/>
      <c r="AR53" s="91">
        <f t="shared" si="53"/>
        <v>0</v>
      </c>
    </row>
    <row r="54" spans="1:44" s="247" customFormat="1" ht="22.5">
      <c r="A54" s="190" t="s">
        <v>258</v>
      </c>
      <c r="B54" s="207" t="s">
        <v>82</v>
      </c>
      <c r="C54" s="242">
        <f t="shared" si="44"/>
        <v>84</v>
      </c>
      <c r="D54" s="243">
        <f>D55+D56+D57</f>
        <v>0</v>
      </c>
      <c r="E54" s="252">
        <f t="shared" ref="E54:G54" si="98">E55+E56+E57</f>
        <v>0</v>
      </c>
      <c r="F54" s="252">
        <f t="shared" si="98"/>
        <v>0</v>
      </c>
      <c r="G54" s="242">
        <f t="shared" si="98"/>
        <v>0</v>
      </c>
      <c r="H54" s="246">
        <f t="shared" si="45"/>
        <v>0</v>
      </c>
      <c r="I54" s="243">
        <f>I55+I56+I57</f>
        <v>0</v>
      </c>
      <c r="J54" s="249">
        <f t="shared" ref="J54" si="99">J55+J56+J57</f>
        <v>0</v>
      </c>
      <c r="K54" s="249">
        <f t="shared" ref="K54" si="100">K55+K56+K57</f>
        <v>0</v>
      </c>
      <c r="L54" s="245">
        <f t="shared" ref="L54" si="101">L55+L56+L57</f>
        <v>84</v>
      </c>
      <c r="M54" s="246">
        <f t="shared" si="46"/>
        <v>84</v>
      </c>
      <c r="N54" s="243">
        <f>N55+N56+N57</f>
        <v>0</v>
      </c>
      <c r="O54" s="249">
        <f t="shared" ref="O54" si="102">O55+O56+O57</f>
        <v>0</v>
      </c>
      <c r="P54" s="249">
        <f t="shared" ref="P54" si="103">P55+P56+P57</f>
        <v>0</v>
      </c>
      <c r="Q54" s="245">
        <f t="shared" ref="Q54" si="104">Q55+Q56+Q57</f>
        <v>0</v>
      </c>
      <c r="R54" s="246">
        <f t="shared" si="47"/>
        <v>0</v>
      </c>
      <c r="S54" s="243">
        <f>S55+S56+S57</f>
        <v>0</v>
      </c>
      <c r="T54" s="249">
        <f t="shared" ref="T54" si="105">T55+T56+T57</f>
        <v>0</v>
      </c>
      <c r="U54" s="249">
        <f t="shared" ref="U54" si="106">U55+U56+U57</f>
        <v>0</v>
      </c>
      <c r="V54" s="245">
        <f t="shared" ref="V54" si="107">V55+V56+V57</f>
        <v>0</v>
      </c>
      <c r="W54" s="246">
        <f t="shared" si="48"/>
        <v>0</v>
      </c>
      <c r="X54" s="242">
        <f t="shared" si="49"/>
        <v>4422.3728813559328</v>
      </c>
      <c r="Y54" s="243">
        <f>Y55+Y56+Y57</f>
        <v>0</v>
      </c>
      <c r="Z54" s="249">
        <f t="shared" ref="Z54" si="108">Z55+Z56+Z57</f>
        <v>0</v>
      </c>
      <c r="AA54" s="249">
        <f t="shared" ref="AA54" si="109">AA55+AA56+AA57</f>
        <v>0</v>
      </c>
      <c r="AB54" s="245">
        <f t="shared" ref="AB54" si="110">AB55+AB56+AB57</f>
        <v>0</v>
      </c>
      <c r="AC54" s="246">
        <f t="shared" si="50"/>
        <v>0</v>
      </c>
      <c r="AD54" s="243">
        <f>AD55+AD56+AD57</f>
        <v>0</v>
      </c>
      <c r="AE54" s="249">
        <f t="shared" ref="AE54" si="111">AE55+AE56+AE57</f>
        <v>0</v>
      </c>
      <c r="AF54" s="249">
        <f t="shared" ref="AF54" si="112">AF55+AF56+AF57</f>
        <v>0</v>
      </c>
      <c r="AG54" s="245">
        <f t="shared" ref="AG54" si="113">AG55+AG56+AG57</f>
        <v>4422.3728813559328</v>
      </c>
      <c r="AH54" s="246">
        <f t="shared" si="51"/>
        <v>4422.3728813559328</v>
      </c>
      <c r="AI54" s="243">
        <f>AI55+AI56+AI57</f>
        <v>0</v>
      </c>
      <c r="AJ54" s="249">
        <f t="shared" ref="AJ54" si="114">AJ55+AJ56+AJ57</f>
        <v>0</v>
      </c>
      <c r="AK54" s="249">
        <f t="shared" ref="AK54" si="115">AK55+AK56+AK57</f>
        <v>0</v>
      </c>
      <c r="AL54" s="245">
        <f t="shared" ref="AL54" si="116">AL55+AL56+AL57</f>
        <v>0</v>
      </c>
      <c r="AM54" s="246">
        <f t="shared" si="52"/>
        <v>0</v>
      </c>
      <c r="AN54" s="243">
        <f>AN55+AN56+AN57</f>
        <v>0</v>
      </c>
      <c r="AO54" s="249">
        <f t="shared" ref="AO54" si="117">AO55+AO56+AO57</f>
        <v>0</v>
      </c>
      <c r="AP54" s="249">
        <f t="shared" ref="AP54" si="118">AP55+AP56+AP57</f>
        <v>0</v>
      </c>
      <c r="AQ54" s="245">
        <f t="shared" ref="AQ54" si="119">AQ55+AQ56+AQ57</f>
        <v>0</v>
      </c>
      <c r="AR54" s="246">
        <f t="shared" si="53"/>
        <v>0</v>
      </c>
    </row>
    <row r="55" spans="1:44" s="71" customFormat="1" ht="23.25" outlineLevel="1">
      <c r="A55" s="106" t="s">
        <v>285</v>
      </c>
      <c r="B55" s="85" t="s">
        <v>88</v>
      </c>
      <c r="C55" s="156">
        <f t="shared" si="44"/>
        <v>2</v>
      </c>
      <c r="D55" s="158"/>
      <c r="E55" s="160"/>
      <c r="F55" s="160"/>
      <c r="G55" s="159"/>
      <c r="H55" s="91">
        <f t="shared" si="45"/>
        <v>0</v>
      </c>
      <c r="I55" s="158"/>
      <c r="J55" s="160"/>
      <c r="K55" s="160"/>
      <c r="L55" s="159">
        <f>Потребность!H53</f>
        <v>2</v>
      </c>
      <c r="M55" s="91">
        <f t="shared" si="46"/>
        <v>2</v>
      </c>
      <c r="N55" s="158"/>
      <c r="O55" s="160"/>
      <c r="P55" s="160"/>
      <c r="Q55" s="159"/>
      <c r="R55" s="91">
        <f t="shared" si="47"/>
        <v>0</v>
      </c>
      <c r="S55" s="158"/>
      <c r="T55" s="160"/>
      <c r="U55" s="160"/>
      <c r="V55" s="159"/>
      <c r="W55" s="91">
        <f t="shared" si="48"/>
        <v>0</v>
      </c>
      <c r="X55" s="156">
        <f t="shared" si="49"/>
        <v>1014.406779661017</v>
      </c>
      <c r="Y55" s="158"/>
      <c r="Z55" s="160"/>
      <c r="AA55" s="160"/>
      <c r="AB55" s="159"/>
      <c r="AC55" s="91">
        <f t="shared" si="50"/>
        <v>0</v>
      </c>
      <c r="AD55" s="158"/>
      <c r="AE55" s="160"/>
      <c r="AF55" s="160"/>
      <c r="AG55" s="159">
        <f>Потребность!J53</f>
        <v>1014.406779661017</v>
      </c>
      <c r="AH55" s="91">
        <f t="shared" si="51"/>
        <v>1014.406779661017</v>
      </c>
      <c r="AI55" s="158"/>
      <c r="AJ55" s="160"/>
      <c r="AK55" s="160"/>
      <c r="AL55" s="159"/>
      <c r="AM55" s="91">
        <f t="shared" si="52"/>
        <v>0</v>
      </c>
      <c r="AN55" s="158"/>
      <c r="AO55" s="160"/>
      <c r="AP55" s="160"/>
      <c r="AQ55" s="159"/>
      <c r="AR55" s="91">
        <f t="shared" si="53"/>
        <v>0</v>
      </c>
    </row>
    <row r="56" spans="1:44" s="71" customFormat="1" ht="23.25" outlineLevel="1">
      <c r="A56" s="106" t="s">
        <v>286</v>
      </c>
      <c r="B56" s="85" t="s">
        <v>89</v>
      </c>
      <c r="C56" s="156">
        <f t="shared" si="44"/>
        <v>70</v>
      </c>
      <c r="D56" s="158"/>
      <c r="E56" s="160"/>
      <c r="F56" s="160"/>
      <c r="G56" s="159"/>
      <c r="H56" s="91">
        <f t="shared" si="45"/>
        <v>0</v>
      </c>
      <c r="I56" s="158"/>
      <c r="J56" s="160"/>
      <c r="K56" s="160"/>
      <c r="L56" s="159">
        <f>Потребность!H54</f>
        <v>70</v>
      </c>
      <c r="M56" s="91">
        <f t="shared" si="46"/>
        <v>70</v>
      </c>
      <c r="N56" s="158"/>
      <c r="O56" s="160"/>
      <c r="P56" s="160"/>
      <c r="Q56" s="159"/>
      <c r="R56" s="91">
        <f t="shared" si="47"/>
        <v>0</v>
      </c>
      <c r="S56" s="158"/>
      <c r="T56" s="160"/>
      <c r="U56" s="160"/>
      <c r="V56" s="159"/>
      <c r="W56" s="91">
        <f t="shared" si="48"/>
        <v>0</v>
      </c>
      <c r="X56" s="156">
        <f t="shared" si="49"/>
        <v>2450</v>
      </c>
      <c r="Y56" s="158"/>
      <c r="Z56" s="160"/>
      <c r="AA56" s="160"/>
      <c r="AB56" s="159"/>
      <c r="AC56" s="91">
        <f t="shared" si="50"/>
        <v>0</v>
      </c>
      <c r="AD56" s="158"/>
      <c r="AE56" s="160"/>
      <c r="AF56" s="160"/>
      <c r="AG56" s="159">
        <f>Потребность!J54</f>
        <v>2450</v>
      </c>
      <c r="AH56" s="91">
        <f t="shared" si="51"/>
        <v>2450</v>
      </c>
      <c r="AI56" s="158"/>
      <c r="AJ56" s="160"/>
      <c r="AK56" s="160"/>
      <c r="AL56" s="159"/>
      <c r="AM56" s="91">
        <f t="shared" si="52"/>
        <v>0</v>
      </c>
      <c r="AN56" s="158"/>
      <c r="AO56" s="160"/>
      <c r="AP56" s="160"/>
      <c r="AQ56" s="159"/>
      <c r="AR56" s="91">
        <f t="shared" si="53"/>
        <v>0</v>
      </c>
    </row>
    <row r="57" spans="1:44" s="71" customFormat="1" ht="23.25" outlineLevel="1">
      <c r="A57" s="106" t="s">
        <v>259</v>
      </c>
      <c r="B57" s="85" t="s">
        <v>90</v>
      </c>
      <c r="C57" s="156">
        <f t="shared" si="44"/>
        <v>12</v>
      </c>
      <c r="D57" s="158"/>
      <c r="E57" s="160"/>
      <c r="F57" s="160"/>
      <c r="G57" s="159"/>
      <c r="H57" s="91">
        <f t="shared" si="45"/>
        <v>0</v>
      </c>
      <c r="I57" s="158"/>
      <c r="J57" s="160"/>
      <c r="K57" s="160"/>
      <c r="L57" s="159">
        <f>Потребность!H55</f>
        <v>12</v>
      </c>
      <c r="M57" s="91">
        <f t="shared" si="46"/>
        <v>12</v>
      </c>
      <c r="N57" s="158"/>
      <c r="O57" s="160"/>
      <c r="P57" s="160"/>
      <c r="Q57" s="159"/>
      <c r="R57" s="91">
        <f t="shared" si="47"/>
        <v>0</v>
      </c>
      <c r="S57" s="158"/>
      <c r="T57" s="160"/>
      <c r="U57" s="160"/>
      <c r="V57" s="159"/>
      <c r="W57" s="91">
        <f t="shared" si="48"/>
        <v>0</v>
      </c>
      <c r="X57" s="156">
        <f t="shared" si="49"/>
        <v>957.96610169491544</v>
      </c>
      <c r="Y57" s="158"/>
      <c r="Z57" s="160"/>
      <c r="AA57" s="160"/>
      <c r="AB57" s="159"/>
      <c r="AC57" s="91">
        <f t="shared" si="50"/>
        <v>0</v>
      </c>
      <c r="AD57" s="158"/>
      <c r="AE57" s="160"/>
      <c r="AF57" s="160"/>
      <c r="AG57" s="159">
        <f>Потребность!J55</f>
        <v>957.96610169491544</v>
      </c>
      <c r="AH57" s="91">
        <f t="shared" si="51"/>
        <v>957.96610169491544</v>
      </c>
      <c r="AI57" s="158"/>
      <c r="AJ57" s="160"/>
      <c r="AK57" s="160"/>
      <c r="AL57" s="159"/>
      <c r="AM57" s="91">
        <f t="shared" si="52"/>
        <v>0</v>
      </c>
      <c r="AN57" s="158"/>
      <c r="AO57" s="160"/>
      <c r="AP57" s="160"/>
      <c r="AQ57" s="159"/>
      <c r="AR57" s="91">
        <f t="shared" si="53"/>
        <v>0</v>
      </c>
    </row>
    <row r="58" spans="1:44" s="247" customFormat="1" ht="22.5">
      <c r="A58" s="190" t="s">
        <v>260</v>
      </c>
      <c r="B58" s="207" t="s">
        <v>91</v>
      </c>
      <c r="C58" s="242">
        <f t="shared" si="44"/>
        <v>490</v>
      </c>
      <c r="D58" s="243">
        <f>D59</f>
        <v>0</v>
      </c>
      <c r="E58" s="252">
        <f t="shared" ref="E58:G58" si="120">E59</f>
        <v>0</v>
      </c>
      <c r="F58" s="252">
        <f t="shared" si="120"/>
        <v>0</v>
      </c>
      <c r="G58" s="242">
        <f t="shared" si="120"/>
        <v>0</v>
      </c>
      <c r="H58" s="246">
        <f t="shared" si="45"/>
        <v>0</v>
      </c>
      <c r="I58" s="243">
        <f>I59</f>
        <v>0</v>
      </c>
      <c r="J58" s="252">
        <f t="shared" ref="J58" si="121">J59</f>
        <v>0</v>
      </c>
      <c r="K58" s="252">
        <f t="shared" ref="K58" si="122">K59</f>
        <v>0</v>
      </c>
      <c r="L58" s="242">
        <f t="shared" ref="L58" si="123">L59</f>
        <v>0</v>
      </c>
      <c r="M58" s="246">
        <f t="shared" si="46"/>
        <v>0</v>
      </c>
      <c r="N58" s="243">
        <f>N59</f>
        <v>0</v>
      </c>
      <c r="O58" s="252">
        <f t="shared" ref="O58" si="124">O59</f>
        <v>0</v>
      </c>
      <c r="P58" s="252">
        <f t="shared" ref="P58" si="125">P59</f>
        <v>0</v>
      </c>
      <c r="Q58" s="242">
        <f t="shared" ref="Q58" si="126">Q59</f>
        <v>490</v>
      </c>
      <c r="R58" s="246">
        <f t="shared" si="47"/>
        <v>490</v>
      </c>
      <c r="S58" s="243">
        <f>S59</f>
        <v>0</v>
      </c>
      <c r="T58" s="252">
        <f t="shared" ref="T58" si="127">T59</f>
        <v>0</v>
      </c>
      <c r="U58" s="252">
        <f t="shared" ref="U58" si="128">U59</f>
        <v>0</v>
      </c>
      <c r="V58" s="242">
        <f t="shared" ref="V58" si="129">V59</f>
        <v>0</v>
      </c>
      <c r="W58" s="246">
        <f t="shared" si="48"/>
        <v>0</v>
      </c>
      <c r="X58" s="242">
        <f t="shared" si="49"/>
        <v>24263.305084745763</v>
      </c>
      <c r="Y58" s="243">
        <f>Y59</f>
        <v>0</v>
      </c>
      <c r="Z58" s="252">
        <f t="shared" ref="Z58" si="130">Z59</f>
        <v>0</v>
      </c>
      <c r="AA58" s="252">
        <f t="shared" ref="AA58" si="131">AA59</f>
        <v>0</v>
      </c>
      <c r="AB58" s="242">
        <f t="shared" ref="AB58" si="132">AB59</f>
        <v>0</v>
      </c>
      <c r="AC58" s="246">
        <f t="shared" si="50"/>
        <v>0</v>
      </c>
      <c r="AD58" s="243">
        <f>AD59</f>
        <v>0</v>
      </c>
      <c r="AE58" s="252">
        <f t="shared" ref="AE58" si="133">AE59</f>
        <v>0</v>
      </c>
      <c r="AF58" s="252">
        <f t="shared" ref="AF58" si="134">AF59</f>
        <v>0</v>
      </c>
      <c r="AG58" s="242">
        <f t="shared" ref="AG58" si="135">AG59</f>
        <v>0</v>
      </c>
      <c r="AH58" s="246">
        <f t="shared" si="51"/>
        <v>0</v>
      </c>
      <c r="AI58" s="243">
        <f>AI59</f>
        <v>0</v>
      </c>
      <c r="AJ58" s="252">
        <f t="shared" ref="AJ58" si="136">AJ59</f>
        <v>0</v>
      </c>
      <c r="AK58" s="252">
        <f t="shared" ref="AK58" si="137">AK59</f>
        <v>0</v>
      </c>
      <c r="AL58" s="242">
        <f t="shared" ref="AL58" si="138">AL59</f>
        <v>24263.305084745763</v>
      </c>
      <c r="AM58" s="246">
        <f t="shared" si="52"/>
        <v>24263.305084745763</v>
      </c>
      <c r="AN58" s="243">
        <f>AN59</f>
        <v>0</v>
      </c>
      <c r="AO58" s="252">
        <f t="shared" ref="AO58" si="139">AO59</f>
        <v>0</v>
      </c>
      <c r="AP58" s="252">
        <f t="shared" ref="AP58" si="140">AP59</f>
        <v>0</v>
      </c>
      <c r="AQ58" s="242">
        <f t="shared" ref="AQ58" si="141">AQ59</f>
        <v>0</v>
      </c>
      <c r="AR58" s="246">
        <f t="shared" si="53"/>
        <v>0</v>
      </c>
    </row>
    <row r="59" spans="1:44" s="71" customFormat="1" ht="31.5" outlineLevel="1">
      <c r="A59" s="106" t="s">
        <v>287</v>
      </c>
      <c r="B59" s="85" t="s">
        <v>163</v>
      </c>
      <c r="C59" s="156">
        <f t="shared" si="44"/>
        <v>490</v>
      </c>
      <c r="D59" s="158"/>
      <c r="E59" s="160"/>
      <c r="F59" s="160"/>
      <c r="G59" s="159"/>
      <c r="H59" s="91">
        <f t="shared" si="45"/>
        <v>0</v>
      </c>
      <c r="I59" s="158"/>
      <c r="J59" s="160"/>
      <c r="K59" s="160"/>
      <c r="L59" s="159"/>
      <c r="M59" s="91">
        <f t="shared" si="46"/>
        <v>0</v>
      </c>
      <c r="N59" s="158"/>
      <c r="O59" s="160"/>
      <c r="P59" s="160"/>
      <c r="Q59" s="159">
        <f>Потребность!L57</f>
        <v>490</v>
      </c>
      <c r="R59" s="91">
        <f t="shared" si="47"/>
        <v>490</v>
      </c>
      <c r="S59" s="158"/>
      <c r="T59" s="160"/>
      <c r="U59" s="160"/>
      <c r="V59" s="159"/>
      <c r="W59" s="91">
        <f t="shared" si="48"/>
        <v>0</v>
      </c>
      <c r="X59" s="156">
        <f t="shared" si="49"/>
        <v>24263.305084745763</v>
      </c>
      <c r="Y59" s="158"/>
      <c r="Z59" s="160"/>
      <c r="AA59" s="160"/>
      <c r="AB59" s="159"/>
      <c r="AC59" s="91">
        <f t="shared" si="50"/>
        <v>0</v>
      </c>
      <c r="AD59" s="158"/>
      <c r="AE59" s="160"/>
      <c r="AF59" s="160"/>
      <c r="AG59" s="159"/>
      <c r="AH59" s="91">
        <f t="shared" si="51"/>
        <v>0</v>
      </c>
      <c r="AI59" s="158"/>
      <c r="AJ59" s="160"/>
      <c r="AK59" s="160"/>
      <c r="AL59" s="162">
        <f>Потребность!N57</f>
        <v>24263.305084745763</v>
      </c>
      <c r="AM59" s="91">
        <f t="shared" si="52"/>
        <v>24263.305084745763</v>
      </c>
      <c r="AN59" s="158"/>
      <c r="AO59" s="160"/>
      <c r="AP59" s="160"/>
      <c r="AQ59" s="159"/>
      <c r="AR59" s="91">
        <f t="shared" si="53"/>
        <v>0</v>
      </c>
    </row>
    <row r="60" spans="1:44" s="247" customFormat="1" ht="22.5">
      <c r="A60" s="190" t="s">
        <v>261</v>
      </c>
      <c r="B60" s="207" t="s">
        <v>92</v>
      </c>
      <c r="C60" s="242">
        <f t="shared" si="44"/>
        <v>38</v>
      </c>
      <c r="D60" s="243">
        <f>D61+D62+D63+D64+D65</f>
        <v>0</v>
      </c>
      <c r="E60" s="252">
        <f t="shared" ref="E60:G60" si="142">E61+E62+E63+E64+E65</f>
        <v>0</v>
      </c>
      <c r="F60" s="252">
        <f t="shared" si="142"/>
        <v>0</v>
      </c>
      <c r="G60" s="242">
        <f t="shared" si="142"/>
        <v>38</v>
      </c>
      <c r="H60" s="246">
        <f t="shared" si="45"/>
        <v>38</v>
      </c>
      <c r="I60" s="243">
        <f>I61+I62+I63+I64+I65</f>
        <v>0</v>
      </c>
      <c r="J60" s="249">
        <f t="shared" ref="J60" si="143">J61+J62+J63+J64+J65</f>
        <v>0</v>
      </c>
      <c r="K60" s="249">
        <f t="shared" ref="K60" si="144">K61+K62+K63+K64+K65</f>
        <v>0</v>
      </c>
      <c r="L60" s="245">
        <f t="shared" ref="L60" si="145">L61+L62+L63+L64+L65</f>
        <v>0</v>
      </c>
      <c r="M60" s="246">
        <f t="shared" si="46"/>
        <v>0</v>
      </c>
      <c r="N60" s="243">
        <f>N61+N62+N63+N64+N65</f>
        <v>0</v>
      </c>
      <c r="O60" s="249">
        <f t="shared" ref="O60" si="146">O61+O62+O63+O64+O65</f>
        <v>0</v>
      </c>
      <c r="P60" s="249">
        <f t="shared" ref="P60" si="147">P61+P62+P63+P64+P65</f>
        <v>0</v>
      </c>
      <c r="Q60" s="245">
        <f t="shared" ref="Q60" si="148">Q61+Q62+Q63+Q64+Q65</f>
        <v>0</v>
      </c>
      <c r="R60" s="246">
        <f t="shared" si="47"/>
        <v>0</v>
      </c>
      <c r="S60" s="243">
        <f>S61+S62+S63+S64+S65</f>
        <v>0</v>
      </c>
      <c r="T60" s="249">
        <f t="shared" ref="T60" si="149">T61+T62+T63+T64+T65</f>
        <v>0</v>
      </c>
      <c r="U60" s="249">
        <f t="shared" ref="U60" si="150">U61+U62+U63+U64+U65</f>
        <v>0</v>
      </c>
      <c r="V60" s="245">
        <f t="shared" ref="V60" si="151">V61+V62+V63+V64+V65</f>
        <v>0</v>
      </c>
      <c r="W60" s="246">
        <f t="shared" si="48"/>
        <v>0</v>
      </c>
      <c r="X60" s="242">
        <f t="shared" si="49"/>
        <v>3845.4046610169494</v>
      </c>
      <c r="Y60" s="243">
        <f>Y61+Y62+Y63+Y64+Y65</f>
        <v>0</v>
      </c>
      <c r="Z60" s="249">
        <f t="shared" ref="Z60" si="152">Z61+Z62+Z63+Z64+Z65</f>
        <v>0</v>
      </c>
      <c r="AA60" s="249">
        <f t="shared" ref="AA60" si="153">AA61+AA62+AA63+AA64+AA65</f>
        <v>0</v>
      </c>
      <c r="AB60" s="245">
        <f t="shared" ref="AB60" si="154">AB61+AB62+AB63+AB64+AB65</f>
        <v>3845.4046610169494</v>
      </c>
      <c r="AC60" s="246">
        <f t="shared" si="50"/>
        <v>3845.4046610169494</v>
      </c>
      <c r="AD60" s="243">
        <f>AD61+AD62+AD63+AD64+AD65</f>
        <v>0</v>
      </c>
      <c r="AE60" s="249">
        <f t="shared" ref="AE60" si="155">AE61+AE62+AE63+AE64+AE65</f>
        <v>0</v>
      </c>
      <c r="AF60" s="249">
        <f t="shared" ref="AF60" si="156">AF61+AF62+AF63+AF64+AF65</f>
        <v>0</v>
      </c>
      <c r="AG60" s="245">
        <f t="shared" ref="AG60" si="157">AG61+AG62+AG63+AG64+AG65</f>
        <v>0</v>
      </c>
      <c r="AH60" s="246">
        <f t="shared" si="51"/>
        <v>0</v>
      </c>
      <c r="AI60" s="243">
        <f>AI61+AI62+AI63+AI64+AI65</f>
        <v>0</v>
      </c>
      <c r="AJ60" s="249">
        <f t="shared" ref="AJ60" si="158">AJ61+AJ62+AJ63+AJ64+AJ65</f>
        <v>0</v>
      </c>
      <c r="AK60" s="249">
        <f t="shared" ref="AK60" si="159">AK61+AK62+AK63+AK64+AK65</f>
        <v>0</v>
      </c>
      <c r="AL60" s="245">
        <f t="shared" ref="AL60" si="160">AL61+AL62+AL63+AL64+AL65</f>
        <v>0</v>
      </c>
      <c r="AM60" s="246">
        <f t="shared" si="52"/>
        <v>0</v>
      </c>
      <c r="AN60" s="243">
        <f>AN61+AN62+AN63+AN64+AN65</f>
        <v>0</v>
      </c>
      <c r="AO60" s="249">
        <f t="shared" ref="AO60" si="161">AO61+AO62+AO63+AO64+AO65</f>
        <v>0</v>
      </c>
      <c r="AP60" s="249">
        <f t="shared" ref="AP60" si="162">AP61+AP62+AP63+AP64+AP65</f>
        <v>0</v>
      </c>
      <c r="AQ60" s="245">
        <f t="shared" ref="AQ60" si="163">AQ61+AQ62+AQ63+AQ64+AQ65</f>
        <v>0</v>
      </c>
      <c r="AR60" s="246">
        <f t="shared" si="53"/>
        <v>0</v>
      </c>
    </row>
    <row r="61" spans="1:44" s="71" customFormat="1" ht="23.25" outlineLevel="1">
      <c r="A61" s="106" t="s">
        <v>288</v>
      </c>
      <c r="B61" s="85" t="s">
        <v>93</v>
      </c>
      <c r="C61" s="156">
        <f t="shared" si="44"/>
        <v>33</v>
      </c>
      <c r="D61" s="158"/>
      <c r="E61" s="160"/>
      <c r="F61" s="160"/>
      <c r="G61" s="159">
        <f>Потребность!D59</f>
        <v>33</v>
      </c>
      <c r="H61" s="91">
        <f t="shared" si="45"/>
        <v>33</v>
      </c>
      <c r="I61" s="158"/>
      <c r="J61" s="160"/>
      <c r="K61" s="160"/>
      <c r="L61" s="159"/>
      <c r="M61" s="91">
        <f t="shared" si="46"/>
        <v>0</v>
      </c>
      <c r="N61" s="158"/>
      <c r="O61" s="160"/>
      <c r="P61" s="160"/>
      <c r="Q61" s="159"/>
      <c r="R61" s="91">
        <f t="shared" si="47"/>
        <v>0</v>
      </c>
      <c r="S61" s="158"/>
      <c r="T61" s="160"/>
      <c r="U61" s="160"/>
      <c r="V61" s="159"/>
      <c r="W61" s="91">
        <f t="shared" si="48"/>
        <v>0</v>
      </c>
      <c r="X61" s="156">
        <f t="shared" si="49"/>
        <v>3337.7542372881358</v>
      </c>
      <c r="Y61" s="158"/>
      <c r="Z61" s="160"/>
      <c r="AA61" s="160"/>
      <c r="AB61" s="159">
        <f>Потребность!F59</f>
        <v>3337.7542372881358</v>
      </c>
      <c r="AC61" s="91">
        <f t="shared" si="50"/>
        <v>3337.7542372881358</v>
      </c>
      <c r="AD61" s="158"/>
      <c r="AE61" s="160"/>
      <c r="AF61" s="160"/>
      <c r="AG61" s="159"/>
      <c r="AH61" s="91">
        <f t="shared" si="51"/>
        <v>0</v>
      </c>
      <c r="AI61" s="158"/>
      <c r="AJ61" s="160"/>
      <c r="AK61" s="160"/>
      <c r="AL61" s="159"/>
      <c r="AM61" s="91">
        <f t="shared" si="52"/>
        <v>0</v>
      </c>
      <c r="AN61" s="158"/>
      <c r="AO61" s="160"/>
      <c r="AP61" s="160"/>
      <c r="AQ61" s="159"/>
      <c r="AR61" s="91">
        <f t="shared" si="53"/>
        <v>0</v>
      </c>
    </row>
    <row r="62" spans="1:44" s="71" customFormat="1" ht="23.25" outlineLevel="1">
      <c r="A62" s="106" t="s">
        <v>289</v>
      </c>
      <c r="B62" s="85" t="s">
        <v>94</v>
      </c>
      <c r="C62" s="156">
        <f t="shared" si="44"/>
        <v>2</v>
      </c>
      <c r="D62" s="158"/>
      <c r="E62" s="160"/>
      <c r="F62" s="160"/>
      <c r="G62" s="159">
        <f>Потребность!D60</f>
        <v>2</v>
      </c>
      <c r="H62" s="91">
        <f t="shared" si="45"/>
        <v>2</v>
      </c>
      <c r="I62" s="158"/>
      <c r="J62" s="160"/>
      <c r="K62" s="160"/>
      <c r="L62" s="159"/>
      <c r="M62" s="91">
        <f t="shared" si="46"/>
        <v>0</v>
      </c>
      <c r="N62" s="158"/>
      <c r="O62" s="160"/>
      <c r="P62" s="160"/>
      <c r="Q62" s="159"/>
      <c r="R62" s="91">
        <f t="shared" si="47"/>
        <v>0</v>
      </c>
      <c r="S62" s="158"/>
      <c r="T62" s="160"/>
      <c r="U62" s="160"/>
      <c r="V62" s="159"/>
      <c r="W62" s="91">
        <f t="shared" si="48"/>
        <v>0</v>
      </c>
      <c r="X62" s="156">
        <f t="shared" si="49"/>
        <v>396.27118644067798</v>
      </c>
      <c r="Y62" s="158"/>
      <c r="Z62" s="160"/>
      <c r="AA62" s="160"/>
      <c r="AB62" s="159">
        <f>Потребность!F60</f>
        <v>396.27118644067798</v>
      </c>
      <c r="AC62" s="91">
        <f t="shared" si="50"/>
        <v>396.27118644067798</v>
      </c>
      <c r="AD62" s="158"/>
      <c r="AE62" s="160"/>
      <c r="AF62" s="160"/>
      <c r="AG62" s="159"/>
      <c r="AH62" s="91">
        <f t="shared" si="51"/>
        <v>0</v>
      </c>
      <c r="AI62" s="158"/>
      <c r="AJ62" s="160"/>
      <c r="AK62" s="160"/>
      <c r="AL62" s="159"/>
      <c r="AM62" s="91">
        <f t="shared" si="52"/>
        <v>0</v>
      </c>
      <c r="AN62" s="158"/>
      <c r="AO62" s="160"/>
      <c r="AP62" s="160"/>
      <c r="AQ62" s="159"/>
      <c r="AR62" s="91">
        <f t="shared" si="53"/>
        <v>0</v>
      </c>
    </row>
    <row r="63" spans="1:44" s="71" customFormat="1" ht="23.25" outlineLevel="1">
      <c r="A63" s="106" t="s">
        <v>290</v>
      </c>
      <c r="B63" s="85" t="s">
        <v>95</v>
      </c>
      <c r="C63" s="156">
        <f t="shared" si="44"/>
        <v>1</v>
      </c>
      <c r="D63" s="158"/>
      <c r="E63" s="160"/>
      <c r="F63" s="160"/>
      <c r="G63" s="159">
        <f>Потребность!D61</f>
        <v>1</v>
      </c>
      <c r="H63" s="91">
        <f t="shared" si="45"/>
        <v>1</v>
      </c>
      <c r="I63" s="158"/>
      <c r="J63" s="160"/>
      <c r="K63" s="160"/>
      <c r="L63" s="159"/>
      <c r="M63" s="91">
        <f t="shared" si="46"/>
        <v>0</v>
      </c>
      <c r="N63" s="158"/>
      <c r="O63" s="160"/>
      <c r="P63" s="160"/>
      <c r="Q63" s="159"/>
      <c r="R63" s="91">
        <f t="shared" si="47"/>
        <v>0</v>
      </c>
      <c r="S63" s="158"/>
      <c r="T63" s="160"/>
      <c r="U63" s="160"/>
      <c r="V63" s="159"/>
      <c r="W63" s="91">
        <f t="shared" si="48"/>
        <v>0</v>
      </c>
      <c r="X63" s="156">
        <f t="shared" si="49"/>
        <v>82.5</v>
      </c>
      <c r="Y63" s="158"/>
      <c r="Z63" s="160"/>
      <c r="AA63" s="160"/>
      <c r="AB63" s="159">
        <f>Потребность!F61</f>
        <v>82.5</v>
      </c>
      <c r="AC63" s="91">
        <f t="shared" si="50"/>
        <v>82.5</v>
      </c>
      <c r="AD63" s="158"/>
      <c r="AE63" s="160"/>
      <c r="AF63" s="160"/>
      <c r="AG63" s="159"/>
      <c r="AH63" s="91">
        <f t="shared" si="51"/>
        <v>0</v>
      </c>
      <c r="AI63" s="158"/>
      <c r="AJ63" s="160"/>
      <c r="AK63" s="160"/>
      <c r="AL63" s="159"/>
      <c r="AM63" s="91">
        <f t="shared" si="52"/>
        <v>0</v>
      </c>
      <c r="AN63" s="158"/>
      <c r="AO63" s="160"/>
      <c r="AP63" s="160"/>
      <c r="AQ63" s="159"/>
      <c r="AR63" s="91">
        <f t="shared" si="53"/>
        <v>0</v>
      </c>
    </row>
    <row r="64" spans="1:44" s="71" customFormat="1" ht="23.25" outlineLevel="1">
      <c r="A64" s="106" t="s">
        <v>291</v>
      </c>
      <c r="B64" s="85" t="s">
        <v>96</v>
      </c>
      <c r="C64" s="156">
        <f t="shared" si="44"/>
        <v>1</v>
      </c>
      <c r="D64" s="158"/>
      <c r="E64" s="160"/>
      <c r="F64" s="160"/>
      <c r="G64" s="159">
        <f>Потребность!D62</f>
        <v>1</v>
      </c>
      <c r="H64" s="91">
        <f t="shared" si="45"/>
        <v>1</v>
      </c>
      <c r="I64" s="158"/>
      <c r="J64" s="160"/>
      <c r="K64" s="160"/>
      <c r="L64" s="159"/>
      <c r="M64" s="91">
        <f t="shared" si="46"/>
        <v>0</v>
      </c>
      <c r="N64" s="158"/>
      <c r="O64" s="160"/>
      <c r="P64" s="160"/>
      <c r="Q64" s="159"/>
      <c r="R64" s="91">
        <f t="shared" si="47"/>
        <v>0</v>
      </c>
      <c r="S64" s="158"/>
      <c r="T64" s="160"/>
      <c r="U64" s="160"/>
      <c r="V64" s="159"/>
      <c r="W64" s="91">
        <f t="shared" si="48"/>
        <v>0</v>
      </c>
      <c r="X64" s="156">
        <f t="shared" si="49"/>
        <v>8.2542372881355934</v>
      </c>
      <c r="Y64" s="158"/>
      <c r="Z64" s="160"/>
      <c r="AA64" s="160"/>
      <c r="AB64" s="159">
        <f>Потребность!F62</f>
        <v>8.2542372881355934</v>
      </c>
      <c r="AC64" s="91">
        <f t="shared" si="50"/>
        <v>8.2542372881355934</v>
      </c>
      <c r="AD64" s="158"/>
      <c r="AE64" s="160"/>
      <c r="AF64" s="160"/>
      <c r="AG64" s="159"/>
      <c r="AH64" s="91">
        <f t="shared" si="51"/>
        <v>0</v>
      </c>
      <c r="AI64" s="158"/>
      <c r="AJ64" s="160"/>
      <c r="AK64" s="160"/>
      <c r="AL64" s="159"/>
      <c r="AM64" s="91">
        <f t="shared" si="52"/>
        <v>0</v>
      </c>
      <c r="AN64" s="158"/>
      <c r="AO64" s="160"/>
      <c r="AP64" s="160"/>
      <c r="AQ64" s="159"/>
      <c r="AR64" s="91">
        <f t="shared" si="53"/>
        <v>0</v>
      </c>
    </row>
    <row r="65" spans="1:44" s="71" customFormat="1" ht="31.5" outlineLevel="1">
      <c r="A65" s="106" t="s">
        <v>292</v>
      </c>
      <c r="B65" s="85" t="s">
        <v>97</v>
      </c>
      <c r="C65" s="156">
        <f t="shared" si="44"/>
        <v>1</v>
      </c>
      <c r="D65" s="158"/>
      <c r="E65" s="160"/>
      <c r="F65" s="160"/>
      <c r="G65" s="159">
        <f>Потребность!D63</f>
        <v>1</v>
      </c>
      <c r="H65" s="91">
        <f t="shared" si="45"/>
        <v>1</v>
      </c>
      <c r="I65" s="158"/>
      <c r="J65" s="160"/>
      <c r="K65" s="160"/>
      <c r="L65" s="159"/>
      <c r="M65" s="91">
        <f t="shared" si="46"/>
        <v>0</v>
      </c>
      <c r="N65" s="158"/>
      <c r="O65" s="160"/>
      <c r="P65" s="160"/>
      <c r="Q65" s="159"/>
      <c r="R65" s="91">
        <f t="shared" si="47"/>
        <v>0</v>
      </c>
      <c r="S65" s="158"/>
      <c r="T65" s="160"/>
      <c r="U65" s="160"/>
      <c r="V65" s="159"/>
      <c r="W65" s="91">
        <f t="shared" si="48"/>
        <v>0</v>
      </c>
      <c r="X65" s="156">
        <f t="shared" si="49"/>
        <v>20.625</v>
      </c>
      <c r="Y65" s="158"/>
      <c r="Z65" s="160"/>
      <c r="AA65" s="160"/>
      <c r="AB65" s="159">
        <f>Потребность!F63</f>
        <v>20.625</v>
      </c>
      <c r="AC65" s="91">
        <f t="shared" si="50"/>
        <v>20.625</v>
      </c>
      <c r="AD65" s="158"/>
      <c r="AE65" s="160"/>
      <c r="AF65" s="160"/>
      <c r="AG65" s="159"/>
      <c r="AH65" s="91">
        <f t="shared" si="51"/>
        <v>0</v>
      </c>
      <c r="AI65" s="158"/>
      <c r="AJ65" s="160"/>
      <c r="AK65" s="160"/>
      <c r="AL65" s="159"/>
      <c r="AM65" s="91">
        <f t="shared" si="52"/>
        <v>0</v>
      </c>
      <c r="AN65" s="158"/>
      <c r="AO65" s="160"/>
      <c r="AP65" s="160"/>
      <c r="AQ65" s="159"/>
      <c r="AR65" s="91">
        <f t="shared" si="53"/>
        <v>0</v>
      </c>
    </row>
    <row r="66" spans="1:44" s="247" customFormat="1" ht="22.5">
      <c r="A66" s="190" t="s">
        <v>262</v>
      </c>
      <c r="B66" s="207" t="s">
        <v>98</v>
      </c>
      <c r="C66" s="242">
        <f t="shared" si="44"/>
        <v>1</v>
      </c>
      <c r="D66" s="243">
        <f>D67</f>
        <v>0</v>
      </c>
      <c r="E66" s="252">
        <f t="shared" ref="E66:G66" si="164">E67</f>
        <v>0</v>
      </c>
      <c r="F66" s="252">
        <f t="shared" si="164"/>
        <v>1</v>
      </c>
      <c r="G66" s="242">
        <f t="shared" si="164"/>
        <v>0</v>
      </c>
      <c r="H66" s="246">
        <f t="shared" si="45"/>
        <v>1</v>
      </c>
      <c r="I66" s="243">
        <f>I67</f>
        <v>0</v>
      </c>
      <c r="J66" s="249">
        <f t="shared" ref="J66" si="165">J67</f>
        <v>0</v>
      </c>
      <c r="K66" s="249">
        <f t="shared" ref="K66" si="166">K67</f>
        <v>0</v>
      </c>
      <c r="L66" s="245">
        <f t="shared" ref="L66" si="167">L67</f>
        <v>0</v>
      </c>
      <c r="M66" s="246">
        <f t="shared" si="46"/>
        <v>0</v>
      </c>
      <c r="N66" s="243">
        <f>N67</f>
        <v>0</v>
      </c>
      <c r="O66" s="249">
        <f t="shared" ref="O66" si="168">O67</f>
        <v>0</v>
      </c>
      <c r="P66" s="249">
        <f t="shared" ref="P66" si="169">P67</f>
        <v>0</v>
      </c>
      <c r="Q66" s="245">
        <f t="shared" ref="Q66" si="170">Q67</f>
        <v>0</v>
      </c>
      <c r="R66" s="246">
        <f t="shared" si="47"/>
        <v>0</v>
      </c>
      <c r="S66" s="243">
        <f>S67</f>
        <v>0</v>
      </c>
      <c r="T66" s="249">
        <f t="shared" ref="T66" si="171">T67</f>
        <v>0</v>
      </c>
      <c r="U66" s="249">
        <f t="shared" ref="U66" si="172">U67</f>
        <v>0</v>
      </c>
      <c r="V66" s="245">
        <f t="shared" ref="V66" si="173">V67</f>
        <v>0</v>
      </c>
      <c r="W66" s="246">
        <f t="shared" si="48"/>
        <v>0</v>
      </c>
      <c r="X66" s="242">
        <f t="shared" si="49"/>
        <v>145.08474576271186</v>
      </c>
      <c r="Y66" s="243">
        <f>Y67</f>
        <v>0</v>
      </c>
      <c r="Z66" s="249">
        <f t="shared" ref="Z66" si="174">Z67</f>
        <v>0</v>
      </c>
      <c r="AA66" s="249">
        <f t="shared" ref="AA66" si="175">AA67</f>
        <v>145.08474576271186</v>
      </c>
      <c r="AB66" s="245">
        <f t="shared" ref="AB66" si="176">AB67</f>
        <v>0</v>
      </c>
      <c r="AC66" s="246">
        <f t="shared" si="50"/>
        <v>145.08474576271186</v>
      </c>
      <c r="AD66" s="243">
        <f>AD67</f>
        <v>0</v>
      </c>
      <c r="AE66" s="249">
        <f t="shared" ref="AE66" si="177">AE67</f>
        <v>0</v>
      </c>
      <c r="AF66" s="249">
        <f t="shared" ref="AF66" si="178">AF67</f>
        <v>0</v>
      </c>
      <c r="AG66" s="245">
        <f t="shared" ref="AG66" si="179">AG67</f>
        <v>0</v>
      </c>
      <c r="AH66" s="246">
        <f t="shared" si="51"/>
        <v>0</v>
      </c>
      <c r="AI66" s="243">
        <f>AI67</f>
        <v>0</v>
      </c>
      <c r="AJ66" s="249">
        <f t="shared" ref="AJ66" si="180">AJ67</f>
        <v>0</v>
      </c>
      <c r="AK66" s="249">
        <f t="shared" ref="AK66" si="181">AK67</f>
        <v>0</v>
      </c>
      <c r="AL66" s="245">
        <f t="shared" ref="AL66" si="182">AL67</f>
        <v>0</v>
      </c>
      <c r="AM66" s="246">
        <f t="shared" si="52"/>
        <v>0</v>
      </c>
      <c r="AN66" s="243">
        <f>AN67</f>
        <v>0</v>
      </c>
      <c r="AO66" s="249">
        <f t="shared" ref="AO66" si="183">AO67</f>
        <v>0</v>
      </c>
      <c r="AP66" s="249">
        <f t="shared" ref="AP66" si="184">AP67</f>
        <v>0</v>
      </c>
      <c r="AQ66" s="245">
        <f t="shared" ref="AQ66" si="185">AQ67</f>
        <v>0</v>
      </c>
      <c r="AR66" s="246">
        <f t="shared" si="53"/>
        <v>0</v>
      </c>
    </row>
    <row r="67" spans="1:44" s="71" customFormat="1" ht="23.25" outlineLevel="1">
      <c r="A67" s="106" t="s">
        <v>293</v>
      </c>
      <c r="B67" s="85" t="s">
        <v>99</v>
      </c>
      <c r="C67" s="156">
        <f t="shared" si="44"/>
        <v>1</v>
      </c>
      <c r="D67" s="158"/>
      <c r="E67" s="160"/>
      <c r="F67" s="160">
        <f>Потребность!D65</f>
        <v>1</v>
      </c>
      <c r="G67" s="159"/>
      <c r="H67" s="91">
        <f t="shared" si="45"/>
        <v>1</v>
      </c>
      <c r="I67" s="158"/>
      <c r="J67" s="160"/>
      <c r="K67" s="160"/>
      <c r="L67" s="159"/>
      <c r="M67" s="91">
        <f t="shared" si="46"/>
        <v>0</v>
      </c>
      <c r="N67" s="158"/>
      <c r="O67" s="160"/>
      <c r="P67" s="160"/>
      <c r="Q67" s="159"/>
      <c r="R67" s="91">
        <f t="shared" si="47"/>
        <v>0</v>
      </c>
      <c r="S67" s="158"/>
      <c r="T67" s="160"/>
      <c r="U67" s="160"/>
      <c r="V67" s="159"/>
      <c r="W67" s="91">
        <f t="shared" si="48"/>
        <v>0</v>
      </c>
      <c r="X67" s="156">
        <f t="shared" si="49"/>
        <v>145.08474576271186</v>
      </c>
      <c r="Y67" s="158"/>
      <c r="Z67" s="160"/>
      <c r="AA67" s="160">
        <f>Потребность!F65</f>
        <v>145.08474576271186</v>
      </c>
      <c r="AB67" s="159"/>
      <c r="AC67" s="91">
        <f t="shared" si="50"/>
        <v>145.08474576271186</v>
      </c>
      <c r="AD67" s="158"/>
      <c r="AE67" s="160"/>
      <c r="AF67" s="160"/>
      <c r="AG67" s="159"/>
      <c r="AH67" s="91">
        <f t="shared" si="51"/>
        <v>0</v>
      </c>
      <c r="AI67" s="158"/>
      <c r="AJ67" s="160"/>
      <c r="AK67" s="160"/>
      <c r="AL67" s="159"/>
      <c r="AM67" s="91">
        <f t="shared" si="52"/>
        <v>0</v>
      </c>
      <c r="AN67" s="158"/>
      <c r="AO67" s="160"/>
      <c r="AP67" s="160"/>
      <c r="AQ67" s="159"/>
      <c r="AR67" s="91">
        <f t="shared" si="53"/>
        <v>0</v>
      </c>
    </row>
    <row r="68" spans="1:44" s="247" customFormat="1" ht="22.5">
      <c r="A68" s="190" t="s">
        <v>263</v>
      </c>
      <c r="B68" s="207" t="s">
        <v>100</v>
      </c>
      <c r="C68" s="242">
        <f t="shared" si="44"/>
        <v>980</v>
      </c>
      <c r="D68" s="243">
        <f>D69+D70</f>
        <v>0</v>
      </c>
      <c r="E68" s="252">
        <f t="shared" ref="E68:G68" si="186">E69+E70</f>
        <v>0</v>
      </c>
      <c r="F68" s="252">
        <f t="shared" si="186"/>
        <v>0</v>
      </c>
      <c r="G68" s="242">
        <f t="shared" si="186"/>
        <v>0</v>
      </c>
      <c r="H68" s="246">
        <f t="shared" si="45"/>
        <v>0</v>
      </c>
      <c r="I68" s="243">
        <f>I69+I70</f>
        <v>0</v>
      </c>
      <c r="J68" s="249">
        <f t="shared" ref="J68" si="187">J69+J70</f>
        <v>0</v>
      </c>
      <c r="K68" s="249">
        <f t="shared" ref="K68" si="188">K69+K70</f>
        <v>0</v>
      </c>
      <c r="L68" s="245">
        <f t="shared" ref="L68" si="189">L69+L70</f>
        <v>0</v>
      </c>
      <c r="M68" s="246">
        <f t="shared" si="46"/>
        <v>0</v>
      </c>
      <c r="N68" s="243">
        <f>N69+N70</f>
        <v>0</v>
      </c>
      <c r="O68" s="249">
        <f t="shared" ref="O68" si="190">O69+O70</f>
        <v>0</v>
      </c>
      <c r="P68" s="249">
        <f t="shared" ref="P68" si="191">P69+P70</f>
        <v>0</v>
      </c>
      <c r="Q68" s="245">
        <f t="shared" ref="Q68" si="192">Q69+Q70</f>
        <v>980</v>
      </c>
      <c r="R68" s="246">
        <f t="shared" si="47"/>
        <v>980</v>
      </c>
      <c r="S68" s="243">
        <f>S69+S70</f>
        <v>0</v>
      </c>
      <c r="T68" s="249">
        <f t="shared" ref="T68" si="193">T69+T70</f>
        <v>0</v>
      </c>
      <c r="U68" s="249">
        <f t="shared" ref="U68" si="194">U69+U70</f>
        <v>0</v>
      </c>
      <c r="V68" s="245">
        <f t="shared" ref="V68" si="195">V69+V70</f>
        <v>0</v>
      </c>
      <c r="W68" s="246">
        <f t="shared" si="48"/>
        <v>0</v>
      </c>
      <c r="X68" s="242">
        <f t="shared" si="49"/>
        <v>1836.5940813559323</v>
      </c>
      <c r="Y68" s="243">
        <f>Y69+Y70</f>
        <v>0</v>
      </c>
      <c r="Z68" s="249">
        <f t="shared" ref="Z68" si="196">Z69+Z70</f>
        <v>0</v>
      </c>
      <c r="AA68" s="249">
        <f t="shared" ref="AA68" si="197">AA69+AA70</f>
        <v>0</v>
      </c>
      <c r="AB68" s="245">
        <f t="shared" ref="AB68" si="198">AB69+AB70</f>
        <v>0</v>
      </c>
      <c r="AC68" s="246">
        <f t="shared" si="50"/>
        <v>0</v>
      </c>
      <c r="AD68" s="243">
        <f>AD69+AD70</f>
        <v>0</v>
      </c>
      <c r="AE68" s="249">
        <f t="shared" ref="AE68" si="199">AE69+AE70</f>
        <v>0</v>
      </c>
      <c r="AF68" s="249">
        <f t="shared" ref="AF68" si="200">AF69+AF70</f>
        <v>0</v>
      </c>
      <c r="AG68" s="245">
        <f t="shared" ref="AG68" si="201">AG69+AG70</f>
        <v>0</v>
      </c>
      <c r="AH68" s="246">
        <f t="shared" si="51"/>
        <v>0</v>
      </c>
      <c r="AI68" s="243">
        <f>AI69+AI70</f>
        <v>0</v>
      </c>
      <c r="AJ68" s="249">
        <f t="shared" ref="AJ68" si="202">AJ69+AJ70</f>
        <v>0</v>
      </c>
      <c r="AK68" s="249">
        <f t="shared" ref="AK68" si="203">AK69+AK70</f>
        <v>0</v>
      </c>
      <c r="AL68" s="245">
        <f t="shared" ref="AL68" si="204">AL69+AL70</f>
        <v>1836.5940813559323</v>
      </c>
      <c r="AM68" s="246">
        <f t="shared" si="52"/>
        <v>1836.5940813559323</v>
      </c>
      <c r="AN68" s="243">
        <f>AN69+AN70</f>
        <v>0</v>
      </c>
      <c r="AO68" s="249">
        <f t="shared" ref="AO68" si="205">AO69+AO70</f>
        <v>0</v>
      </c>
      <c r="AP68" s="249">
        <f t="shared" ref="AP68" si="206">AP69+AP70</f>
        <v>0</v>
      </c>
      <c r="AQ68" s="245">
        <f t="shared" ref="AQ68" si="207">AQ69+AQ70</f>
        <v>0</v>
      </c>
      <c r="AR68" s="246">
        <f t="shared" si="53"/>
        <v>0</v>
      </c>
    </row>
    <row r="69" spans="1:44" s="71" customFormat="1" ht="23.25" outlineLevel="1">
      <c r="A69" s="106" t="s">
        <v>294</v>
      </c>
      <c r="B69" s="85" t="s">
        <v>158</v>
      </c>
      <c r="C69" s="156">
        <f t="shared" si="44"/>
        <v>490</v>
      </c>
      <c r="D69" s="158"/>
      <c r="E69" s="160"/>
      <c r="F69" s="160"/>
      <c r="G69" s="159"/>
      <c r="H69" s="91">
        <f t="shared" si="45"/>
        <v>0</v>
      </c>
      <c r="I69" s="158"/>
      <c r="J69" s="160"/>
      <c r="K69" s="160"/>
      <c r="L69" s="159"/>
      <c r="M69" s="91">
        <f t="shared" si="46"/>
        <v>0</v>
      </c>
      <c r="N69" s="158"/>
      <c r="O69" s="160"/>
      <c r="P69" s="160"/>
      <c r="Q69" s="159">
        <f>Потребность!L67</f>
        <v>490</v>
      </c>
      <c r="R69" s="91">
        <f t="shared" si="47"/>
        <v>490</v>
      </c>
      <c r="S69" s="158"/>
      <c r="T69" s="160"/>
      <c r="U69" s="160"/>
      <c r="V69" s="159"/>
      <c r="W69" s="91">
        <f t="shared" si="48"/>
        <v>0</v>
      </c>
      <c r="X69" s="156">
        <f t="shared" si="49"/>
        <v>356.6422644067797</v>
      </c>
      <c r="Y69" s="158"/>
      <c r="Z69" s="160"/>
      <c r="AA69" s="160"/>
      <c r="AB69" s="159"/>
      <c r="AC69" s="91">
        <f t="shared" si="50"/>
        <v>0</v>
      </c>
      <c r="AD69" s="158"/>
      <c r="AE69" s="160"/>
      <c r="AF69" s="160"/>
      <c r="AG69" s="159"/>
      <c r="AH69" s="91">
        <f t="shared" si="51"/>
        <v>0</v>
      </c>
      <c r="AI69" s="158"/>
      <c r="AJ69" s="160"/>
      <c r="AK69" s="160"/>
      <c r="AL69" s="159">
        <f>Потребность!N67</f>
        <v>356.6422644067797</v>
      </c>
      <c r="AM69" s="91">
        <f t="shared" si="52"/>
        <v>356.6422644067797</v>
      </c>
      <c r="AN69" s="158"/>
      <c r="AO69" s="160"/>
      <c r="AP69" s="160"/>
      <c r="AQ69" s="159"/>
      <c r="AR69" s="91">
        <f t="shared" si="53"/>
        <v>0</v>
      </c>
    </row>
    <row r="70" spans="1:44" s="71" customFormat="1" ht="23.25" outlineLevel="1">
      <c r="A70" s="106" t="s">
        <v>295</v>
      </c>
      <c r="B70" s="85" t="s">
        <v>159</v>
      </c>
      <c r="C70" s="156">
        <f t="shared" si="44"/>
        <v>490</v>
      </c>
      <c r="D70" s="158"/>
      <c r="E70" s="160"/>
      <c r="F70" s="160"/>
      <c r="G70" s="159"/>
      <c r="H70" s="91">
        <f t="shared" si="45"/>
        <v>0</v>
      </c>
      <c r="I70" s="158"/>
      <c r="J70" s="160"/>
      <c r="K70" s="160"/>
      <c r="L70" s="159"/>
      <c r="M70" s="91">
        <f t="shared" si="46"/>
        <v>0</v>
      </c>
      <c r="N70" s="158"/>
      <c r="O70" s="160"/>
      <c r="P70" s="160"/>
      <c r="Q70" s="159">
        <f>Потребность!L68</f>
        <v>490</v>
      </c>
      <c r="R70" s="91">
        <f t="shared" si="47"/>
        <v>490</v>
      </c>
      <c r="S70" s="158"/>
      <c r="T70" s="160"/>
      <c r="U70" s="160"/>
      <c r="V70" s="159"/>
      <c r="W70" s="91">
        <f t="shared" si="48"/>
        <v>0</v>
      </c>
      <c r="X70" s="156">
        <f t="shared" si="49"/>
        <v>1479.9518169491525</v>
      </c>
      <c r="Y70" s="158"/>
      <c r="Z70" s="160"/>
      <c r="AA70" s="160"/>
      <c r="AB70" s="159"/>
      <c r="AC70" s="91">
        <f t="shared" si="50"/>
        <v>0</v>
      </c>
      <c r="AD70" s="158"/>
      <c r="AE70" s="160"/>
      <c r="AF70" s="160"/>
      <c r="AG70" s="159"/>
      <c r="AH70" s="91">
        <f t="shared" si="51"/>
        <v>0</v>
      </c>
      <c r="AI70" s="158"/>
      <c r="AJ70" s="160"/>
      <c r="AK70" s="160"/>
      <c r="AL70" s="159">
        <f>Потребность!N68</f>
        <v>1479.9518169491525</v>
      </c>
      <c r="AM70" s="91">
        <f t="shared" si="52"/>
        <v>1479.9518169491525</v>
      </c>
      <c r="AN70" s="158"/>
      <c r="AO70" s="160"/>
      <c r="AP70" s="160"/>
      <c r="AQ70" s="159"/>
      <c r="AR70" s="91">
        <f t="shared" si="53"/>
        <v>0</v>
      </c>
    </row>
    <row r="71" spans="1:44" s="247" customFormat="1" ht="22.5">
      <c r="A71" s="190" t="s">
        <v>264</v>
      </c>
      <c r="B71" s="207" t="s">
        <v>142</v>
      </c>
      <c r="C71" s="242">
        <f t="shared" ref="C71:C80" si="208">H71+M71+R71+W71</f>
        <v>6</v>
      </c>
      <c r="D71" s="243">
        <f>Потребность!D69</f>
        <v>6</v>
      </c>
      <c r="E71" s="249"/>
      <c r="F71" s="249"/>
      <c r="G71" s="245"/>
      <c r="H71" s="246">
        <f t="shared" ref="H71:H80" si="209">G71+F71+E71+D71</f>
        <v>6</v>
      </c>
      <c r="I71" s="243"/>
      <c r="J71" s="249"/>
      <c r="K71" s="249"/>
      <c r="L71" s="245"/>
      <c r="M71" s="246">
        <f t="shared" ref="M71:M80" si="210">L71+K71+J71+I71</f>
        <v>0</v>
      </c>
      <c r="N71" s="243"/>
      <c r="O71" s="249"/>
      <c r="P71" s="249"/>
      <c r="Q71" s="245"/>
      <c r="R71" s="246">
        <f t="shared" ref="R71:R80" si="211">Q71+P71+O71+N71</f>
        <v>0</v>
      </c>
      <c r="S71" s="243"/>
      <c r="T71" s="249"/>
      <c r="U71" s="249"/>
      <c r="V71" s="245"/>
      <c r="W71" s="246">
        <f t="shared" ref="W71:W80" si="212">V71+U71+T71+S71</f>
        <v>0</v>
      </c>
      <c r="X71" s="242">
        <f t="shared" ref="X71:X81" si="213">AC71+AH71+AM71+AR71</f>
        <v>706.85578423773075</v>
      </c>
      <c r="Y71" s="243">
        <f>Потребность!F69</f>
        <v>706.85578423773075</v>
      </c>
      <c r="Z71" s="249"/>
      <c r="AA71" s="249"/>
      <c r="AB71" s="245"/>
      <c r="AC71" s="246">
        <f t="shared" ref="AC71:AC81" si="214">AB71+AA71+Z71+Y71</f>
        <v>706.85578423773075</v>
      </c>
      <c r="AD71" s="243"/>
      <c r="AE71" s="249"/>
      <c r="AF71" s="249"/>
      <c r="AG71" s="245"/>
      <c r="AH71" s="246">
        <f t="shared" ref="AH71:AH81" si="215">AG71+AF71+AE71+AD71</f>
        <v>0</v>
      </c>
      <c r="AI71" s="243"/>
      <c r="AJ71" s="249"/>
      <c r="AK71" s="249"/>
      <c r="AL71" s="245"/>
      <c r="AM71" s="246">
        <f t="shared" ref="AM71:AM81" si="216">AL71+AK71+AJ71+AI71</f>
        <v>0</v>
      </c>
      <c r="AN71" s="243"/>
      <c r="AO71" s="249"/>
      <c r="AP71" s="249"/>
      <c r="AQ71" s="245"/>
      <c r="AR71" s="246">
        <f t="shared" ref="AR71:AR81" si="217">AQ71+AP71+AO71+AN71</f>
        <v>0</v>
      </c>
    </row>
    <row r="72" spans="1:44" s="247" customFormat="1" ht="22.5">
      <c r="A72" s="190" t="s">
        <v>265</v>
      </c>
      <c r="B72" s="207" t="s">
        <v>143</v>
      </c>
      <c r="C72" s="242">
        <f t="shared" si="208"/>
        <v>2</v>
      </c>
      <c r="D72" s="243"/>
      <c r="E72" s="249">
        <f>Потребность!D70</f>
        <v>2</v>
      </c>
      <c r="F72" s="249"/>
      <c r="G72" s="245"/>
      <c r="H72" s="246">
        <f t="shared" si="209"/>
        <v>2</v>
      </c>
      <c r="I72" s="243"/>
      <c r="J72" s="249"/>
      <c r="K72" s="249"/>
      <c r="L72" s="245"/>
      <c r="M72" s="246">
        <f t="shared" si="210"/>
        <v>0</v>
      </c>
      <c r="N72" s="243"/>
      <c r="O72" s="249"/>
      <c r="P72" s="249"/>
      <c r="Q72" s="245"/>
      <c r="R72" s="246">
        <f t="shared" si="211"/>
        <v>0</v>
      </c>
      <c r="S72" s="243"/>
      <c r="T72" s="249"/>
      <c r="U72" s="249"/>
      <c r="V72" s="245"/>
      <c r="W72" s="246">
        <f t="shared" si="212"/>
        <v>0</v>
      </c>
      <c r="X72" s="242">
        <f t="shared" si="213"/>
        <v>1361.1834165203602</v>
      </c>
      <c r="Y72" s="243"/>
      <c r="Z72" s="249">
        <f>Потребность!F70</f>
        <v>1361.1834165203602</v>
      </c>
      <c r="AA72" s="249"/>
      <c r="AB72" s="245"/>
      <c r="AC72" s="246">
        <f t="shared" si="214"/>
        <v>1361.1834165203602</v>
      </c>
      <c r="AD72" s="243"/>
      <c r="AE72" s="249"/>
      <c r="AF72" s="249"/>
      <c r="AG72" s="245"/>
      <c r="AH72" s="246">
        <f t="shared" si="215"/>
        <v>0</v>
      </c>
      <c r="AI72" s="243"/>
      <c r="AJ72" s="249"/>
      <c r="AK72" s="249"/>
      <c r="AL72" s="245"/>
      <c r="AM72" s="246">
        <f t="shared" si="216"/>
        <v>0</v>
      </c>
      <c r="AN72" s="243"/>
      <c r="AO72" s="249"/>
      <c r="AP72" s="249"/>
      <c r="AQ72" s="245"/>
      <c r="AR72" s="246">
        <f t="shared" si="217"/>
        <v>0</v>
      </c>
    </row>
    <row r="73" spans="1:44" s="247" customFormat="1" ht="22.5">
      <c r="A73" s="190" t="s">
        <v>266</v>
      </c>
      <c r="B73" s="207" t="s">
        <v>179</v>
      </c>
      <c r="C73" s="242">
        <f t="shared" si="208"/>
        <v>4</v>
      </c>
      <c r="D73" s="243"/>
      <c r="E73" s="249"/>
      <c r="F73" s="249"/>
      <c r="G73" s="245"/>
      <c r="H73" s="246">
        <f t="shared" si="209"/>
        <v>0</v>
      </c>
      <c r="I73" s="243"/>
      <c r="J73" s="249"/>
      <c r="K73" s="249"/>
      <c r="L73" s="245">
        <f>Потребность!H71</f>
        <v>4</v>
      </c>
      <c r="M73" s="246">
        <f t="shared" si="210"/>
        <v>4</v>
      </c>
      <c r="N73" s="243"/>
      <c r="O73" s="249"/>
      <c r="P73" s="249"/>
      <c r="Q73" s="245"/>
      <c r="R73" s="246">
        <f t="shared" si="211"/>
        <v>0</v>
      </c>
      <c r="S73" s="243"/>
      <c r="T73" s="249"/>
      <c r="U73" s="249"/>
      <c r="V73" s="245"/>
      <c r="W73" s="246">
        <f t="shared" si="212"/>
        <v>0</v>
      </c>
      <c r="X73" s="242">
        <f t="shared" si="213"/>
        <v>1621.4499837677936</v>
      </c>
      <c r="Y73" s="243"/>
      <c r="Z73" s="249"/>
      <c r="AA73" s="249"/>
      <c r="AB73" s="245"/>
      <c r="AC73" s="246">
        <f t="shared" si="214"/>
        <v>0</v>
      </c>
      <c r="AD73" s="243"/>
      <c r="AE73" s="249"/>
      <c r="AF73" s="249"/>
      <c r="AG73" s="245">
        <f>Потребность!J71</f>
        <v>1621.4499837677936</v>
      </c>
      <c r="AH73" s="246">
        <f t="shared" si="215"/>
        <v>1621.4499837677936</v>
      </c>
      <c r="AI73" s="243"/>
      <c r="AJ73" s="249"/>
      <c r="AK73" s="249"/>
      <c r="AL73" s="245"/>
      <c r="AM73" s="246">
        <f t="shared" si="216"/>
        <v>0</v>
      </c>
      <c r="AN73" s="243"/>
      <c r="AO73" s="249"/>
      <c r="AP73" s="249"/>
      <c r="AQ73" s="245"/>
      <c r="AR73" s="246">
        <f t="shared" si="217"/>
        <v>0</v>
      </c>
    </row>
    <row r="74" spans="1:44" s="247" customFormat="1" ht="22.5">
      <c r="A74" s="190" t="s">
        <v>267</v>
      </c>
      <c r="B74" s="207" t="s">
        <v>144</v>
      </c>
      <c r="C74" s="242">
        <f t="shared" si="208"/>
        <v>1</v>
      </c>
      <c r="D74" s="243"/>
      <c r="E74" s="249"/>
      <c r="F74" s="249"/>
      <c r="G74" s="245"/>
      <c r="H74" s="246">
        <f t="shared" si="209"/>
        <v>0</v>
      </c>
      <c r="I74" s="243"/>
      <c r="J74" s="249"/>
      <c r="K74" s="249"/>
      <c r="L74" s="245">
        <f>Потребность!H72</f>
        <v>1</v>
      </c>
      <c r="M74" s="246">
        <f t="shared" si="210"/>
        <v>1</v>
      </c>
      <c r="N74" s="243"/>
      <c r="O74" s="249"/>
      <c r="P74" s="249"/>
      <c r="Q74" s="245"/>
      <c r="R74" s="246">
        <f t="shared" si="211"/>
        <v>0</v>
      </c>
      <c r="S74" s="243"/>
      <c r="T74" s="249"/>
      <c r="U74" s="249"/>
      <c r="V74" s="245"/>
      <c r="W74" s="246">
        <f t="shared" si="212"/>
        <v>0</v>
      </c>
      <c r="X74" s="242">
        <f t="shared" si="213"/>
        <v>51.463710868635005</v>
      </c>
      <c r="Y74" s="243"/>
      <c r="Z74" s="249"/>
      <c r="AA74" s="249"/>
      <c r="AB74" s="245"/>
      <c r="AC74" s="246">
        <f t="shared" si="214"/>
        <v>0</v>
      </c>
      <c r="AD74" s="243"/>
      <c r="AE74" s="249"/>
      <c r="AF74" s="249"/>
      <c r="AG74" s="245">
        <f>Потребность!J72</f>
        <v>51.463710868635005</v>
      </c>
      <c r="AH74" s="246">
        <f t="shared" si="215"/>
        <v>51.463710868635005</v>
      </c>
      <c r="AI74" s="243"/>
      <c r="AJ74" s="249"/>
      <c r="AK74" s="249"/>
      <c r="AL74" s="245"/>
      <c r="AM74" s="246">
        <f t="shared" si="216"/>
        <v>0</v>
      </c>
      <c r="AN74" s="243"/>
      <c r="AO74" s="249"/>
      <c r="AP74" s="249"/>
      <c r="AQ74" s="245"/>
      <c r="AR74" s="246">
        <f t="shared" si="217"/>
        <v>0</v>
      </c>
    </row>
    <row r="75" spans="1:44" s="247" customFormat="1" ht="22.5">
      <c r="A75" s="190" t="s">
        <v>297</v>
      </c>
      <c r="B75" s="254" t="s">
        <v>145</v>
      </c>
      <c r="C75" s="242">
        <f t="shared" si="208"/>
        <v>4</v>
      </c>
      <c r="D75" s="243">
        <f>Потребность!D73</f>
        <v>1</v>
      </c>
      <c r="E75" s="249"/>
      <c r="F75" s="249"/>
      <c r="G75" s="245"/>
      <c r="H75" s="246">
        <f t="shared" si="209"/>
        <v>1</v>
      </c>
      <c r="I75" s="243">
        <f>Потребность!H73</f>
        <v>1</v>
      </c>
      <c r="J75" s="249"/>
      <c r="K75" s="249"/>
      <c r="L75" s="245"/>
      <c r="M75" s="246">
        <f t="shared" si="210"/>
        <v>1</v>
      </c>
      <c r="N75" s="243">
        <f>Потребность!L73</f>
        <v>1</v>
      </c>
      <c r="O75" s="249"/>
      <c r="P75" s="249"/>
      <c r="Q75" s="245"/>
      <c r="R75" s="246">
        <f t="shared" si="211"/>
        <v>1</v>
      </c>
      <c r="S75" s="243">
        <f>Потребность!P73</f>
        <v>1</v>
      </c>
      <c r="T75" s="249"/>
      <c r="U75" s="249"/>
      <c r="V75" s="245"/>
      <c r="W75" s="246">
        <f t="shared" si="212"/>
        <v>1</v>
      </c>
      <c r="X75" s="242">
        <f t="shared" si="213"/>
        <v>480.32796810726006</v>
      </c>
      <c r="Y75" s="243">
        <f>Потребность!F73</f>
        <v>120.08199202681502</v>
      </c>
      <c r="Z75" s="249"/>
      <c r="AA75" s="249"/>
      <c r="AB75" s="245"/>
      <c r="AC75" s="246">
        <f t="shared" si="214"/>
        <v>120.08199202681502</v>
      </c>
      <c r="AD75" s="243">
        <f>Потребность!J73</f>
        <v>120.08199202681502</v>
      </c>
      <c r="AE75" s="249"/>
      <c r="AF75" s="249"/>
      <c r="AG75" s="245"/>
      <c r="AH75" s="246">
        <f t="shared" si="215"/>
        <v>120.08199202681502</v>
      </c>
      <c r="AI75" s="243">
        <f>Потребность!R73</f>
        <v>120.08199202681502</v>
      </c>
      <c r="AJ75" s="249"/>
      <c r="AK75" s="249"/>
      <c r="AL75" s="245"/>
      <c r="AM75" s="246">
        <f t="shared" si="216"/>
        <v>120.08199202681502</v>
      </c>
      <c r="AN75" s="243">
        <f>Потребность!R73</f>
        <v>120.08199202681502</v>
      </c>
      <c r="AO75" s="249"/>
      <c r="AP75" s="249"/>
      <c r="AQ75" s="245"/>
      <c r="AR75" s="246">
        <f t="shared" si="217"/>
        <v>120.08199202681502</v>
      </c>
    </row>
    <row r="76" spans="1:44" s="247" customFormat="1" ht="22.5">
      <c r="A76" s="190" t="s">
        <v>298</v>
      </c>
      <c r="B76" s="207" t="s">
        <v>146</v>
      </c>
      <c r="C76" s="242">
        <f t="shared" si="208"/>
        <v>500</v>
      </c>
      <c r="D76" s="243">
        <f>D77+D78</f>
        <v>500</v>
      </c>
      <c r="E76" s="252">
        <f t="shared" ref="E76:F76" si="218">E77+E78</f>
        <v>0</v>
      </c>
      <c r="F76" s="252">
        <f t="shared" si="218"/>
        <v>0</v>
      </c>
      <c r="G76" s="242">
        <f>G77+G78</f>
        <v>0</v>
      </c>
      <c r="H76" s="246">
        <f t="shared" si="209"/>
        <v>500</v>
      </c>
      <c r="I76" s="243">
        <f>I77+I78</f>
        <v>0</v>
      </c>
      <c r="J76" s="249">
        <f t="shared" ref="J76" si="219">J77+J78</f>
        <v>0</v>
      </c>
      <c r="K76" s="249">
        <f t="shared" ref="K76" si="220">K77+K78</f>
        <v>0</v>
      </c>
      <c r="L76" s="245">
        <f>L77+L78</f>
        <v>0</v>
      </c>
      <c r="M76" s="246">
        <f t="shared" si="210"/>
        <v>0</v>
      </c>
      <c r="N76" s="243">
        <f>N77+N78</f>
        <v>0</v>
      </c>
      <c r="O76" s="249">
        <f t="shared" ref="O76" si="221">O77+O78</f>
        <v>0</v>
      </c>
      <c r="P76" s="249">
        <f t="shared" ref="P76" si="222">P77+P78</f>
        <v>0</v>
      </c>
      <c r="Q76" s="245">
        <f>Q77+Q78</f>
        <v>0</v>
      </c>
      <c r="R76" s="246">
        <f t="shared" si="211"/>
        <v>0</v>
      </c>
      <c r="S76" s="243">
        <f>S77+S78</f>
        <v>0</v>
      </c>
      <c r="T76" s="249">
        <f t="shared" ref="T76" si="223">T77+T78</f>
        <v>0</v>
      </c>
      <c r="U76" s="249">
        <f t="shared" ref="U76" si="224">U77+U78</f>
        <v>0</v>
      </c>
      <c r="V76" s="245">
        <f>V77+V78</f>
        <v>0</v>
      </c>
      <c r="W76" s="246">
        <f t="shared" si="212"/>
        <v>0</v>
      </c>
      <c r="X76" s="242">
        <f t="shared" si="213"/>
        <v>72.872614589987165</v>
      </c>
      <c r="Y76" s="243">
        <f>Y77+Y78</f>
        <v>72.872614589987165</v>
      </c>
      <c r="Z76" s="249">
        <f t="shared" ref="Z76" si="225">Z77+Z78</f>
        <v>0</v>
      </c>
      <c r="AA76" s="249">
        <f t="shared" ref="AA76" si="226">AA77+AA78</f>
        <v>0</v>
      </c>
      <c r="AB76" s="245">
        <f>AB77+AB78</f>
        <v>0</v>
      </c>
      <c r="AC76" s="246">
        <f t="shared" si="214"/>
        <v>72.872614589987165</v>
      </c>
      <c r="AD76" s="243">
        <f>AD77+AD78</f>
        <v>0</v>
      </c>
      <c r="AE76" s="249">
        <f t="shared" ref="AE76" si="227">AE77+AE78</f>
        <v>0</v>
      </c>
      <c r="AF76" s="249">
        <f t="shared" ref="AF76" si="228">AF77+AF78</f>
        <v>0</v>
      </c>
      <c r="AG76" s="245">
        <f>AG77+AG78</f>
        <v>0</v>
      </c>
      <c r="AH76" s="246">
        <f t="shared" si="215"/>
        <v>0</v>
      </c>
      <c r="AI76" s="243">
        <f>AI77+AI78</f>
        <v>0</v>
      </c>
      <c r="AJ76" s="249">
        <f t="shared" ref="AJ76" si="229">AJ77+AJ78</f>
        <v>0</v>
      </c>
      <c r="AK76" s="249">
        <f t="shared" ref="AK76" si="230">AK77+AK78</f>
        <v>0</v>
      </c>
      <c r="AL76" s="245">
        <f>AL77+AL78</f>
        <v>0</v>
      </c>
      <c r="AM76" s="246">
        <f t="shared" si="216"/>
        <v>0</v>
      </c>
      <c r="AN76" s="243">
        <f>AN77+AN78</f>
        <v>0</v>
      </c>
      <c r="AO76" s="249">
        <f t="shared" ref="AO76" si="231">AO77+AO78</f>
        <v>0</v>
      </c>
      <c r="AP76" s="249">
        <f t="shared" ref="AP76" si="232">AP77+AP78</f>
        <v>0</v>
      </c>
      <c r="AQ76" s="245">
        <f>AQ77+AQ78</f>
        <v>0</v>
      </c>
      <c r="AR76" s="246">
        <f t="shared" si="217"/>
        <v>0</v>
      </c>
    </row>
    <row r="77" spans="1:44" s="71" customFormat="1" ht="23.25" outlineLevel="1">
      <c r="A77" s="106" t="s">
        <v>300</v>
      </c>
      <c r="B77" s="85" t="s">
        <v>149</v>
      </c>
      <c r="C77" s="156">
        <f t="shared" si="208"/>
        <v>150</v>
      </c>
      <c r="D77" s="158">
        <f>Потребность!D75</f>
        <v>150</v>
      </c>
      <c r="E77" s="160"/>
      <c r="F77" s="160"/>
      <c r="G77" s="159"/>
      <c r="H77" s="91">
        <f t="shared" si="209"/>
        <v>150</v>
      </c>
      <c r="I77" s="158"/>
      <c r="J77" s="160"/>
      <c r="K77" s="160"/>
      <c r="L77" s="159"/>
      <c r="M77" s="91">
        <f t="shared" si="210"/>
        <v>0</v>
      </c>
      <c r="N77" s="158"/>
      <c r="O77" s="160"/>
      <c r="P77" s="160"/>
      <c r="Q77" s="159"/>
      <c r="R77" s="91">
        <f t="shared" si="211"/>
        <v>0</v>
      </c>
      <c r="S77" s="158"/>
      <c r="T77" s="160"/>
      <c r="U77" s="160"/>
      <c r="V77" s="159"/>
      <c r="W77" s="91">
        <f t="shared" si="212"/>
        <v>0</v>
      </c>
      <c r="X77" s="156">
        <f t="shared" si="213"/>
        <v>55.613950367925206</v>
      </c>
      <c r="Y77" s="158">
        <f>Потребность!F75</f>
        <v>55.613950367925206</v>
      </c>
      <c r="Z77" s="160"/>
      <c r="AA77" s="160"/>
      <c r="AB77" s="159"/>
      <c r="AC77" s="91">
        <f t="shared" si="214"/>
        <v>55.613950367925206</v>
      </c>
      <c r="AD77" s="158"/>
      <c r="AE77" s="160"/>
      <c r="AF77" s="160"/>
      <c r="AG77" s="159"/>
      <c r="AH77" s="91">
        <f t="shared" si="215"/>
        <v>0</v>
      </c>
      <c r="AI77" s="158"/>
      <c r="AJ77" s="160"/>
      <c r="AK77" s="160"/>
      <c r="AL77" s="159"/>
      <c r="AM77" s="91">
        <f t="shared" si="216"/>
        <v>0</v>
      </c>
      <c r="AN77" s="158"/>
      <c r="AO77" s="160"/>
      <c r="AP77" s="160"/>
      <c r="AQ77" s="159"/>
      <c r="AR77" s="91">
        <f t="shared" si="217"/>
        <v>0</v>
      </c>
    </row>
    <row r="78" spans="1:44" s="71" customFormat="1" ht="23.25" outlineLevel="1">
      <c r="A78" s="106" t="s">
        <v>301</v>
      </c>
      <c r="B78" s="85" t="s">
        <v>150</v>
      </c>
      <c r="C78" s="156">
        <f t="shared" si="208"/>
        <v>350</v>
      </c>
      <c r="D78" s="158">
        <f>Потребность!D76</f>
        <v>350</v>
      </c>
      <c r="E78" s="160"/>
      <c r="F78" s="160"/>
      <c r="G78" s="159"/>
      <c r="H78" s="91">
        <f t="shared" si="209"/>
        <v>350</v>
      </c>
      <c r="I78" s="158"/>
      <c r="J78" s="160"/>
      <c r="K78" s="160"/>
      <c r="L78" s="159"/>
      <c r="M78" s="91">
        <f t="shared" si="210"/>
        <v>0</v>
      </c>
      <c r="N78" s="158"/>
      <c r="O78" s="160"/>
      <c r="P78" s="160"/>
      <c r="Q78" s="159"/>
      <c r="R78" s="91">
        <f t="shared" si="211"/>
        <v>0</v>
      </c>
      <c r="S78" s="158"/>
      <c r="T78" s="160"/>
      <c r="U78" s="160"/>
      <c r="V78" s="159"/>
      <c r="W78" s="91">
        <f t="shared" si="212"/>
        <v>0</v>
      </c>
      <c r="X78" s="156">
        <f t="shared" si="213"/>
        <v>17.258664222061959</v>
      </c>
      <c r="Y78" s="158">
        <f>Потребность!F76</f>
        <v>17.258664222061959</v>
      </c>
      <c r="Z78" s="160"/>
      <c r="AA78" s="160"/>
      <c r="AB78" s="159"/>
      <c r="AC78" s="91">
        <f t="shared" si="214"/>
        <v>17.258664222061959</v>
      </c>
      <c r="AD78" s="158"/>
      <c r="AE78" s="160"/>
      <c r="AF78" s="160"/>
      <c r="AG78" s="159"/>
      <c r="AH78" s="91">
        <f t="shared" si="215"/>
        <v>0</v>
      </c>
      <c r="AI78" s="158"/>
      <c r="AJ78" s="160"/>
      <c r="AK78" s="160"/>
      <c r="AL78" s="159"/>
      <c r="AM78" s="91">
        <f t="shared" si="216"/>
        <v>0</v>
      </c>
      <c r="AN78" s="158"/>
      <c r="AO78" s="160"/>
      <c r="AP78" s="160"/>
      <c r="AQ78" s="159"/>
      <c r="AR78" s="91">
        <f t="shared" si="217"/>
        <v>0</v>
      </c>
    </row>
    <row r="79" spans="1:44" s="247" customFormat="1" ht="31.5">
      <c r="A79" s="190" t="s">
        <v>299</v>
      </c>
      <c r="B79" s="254" t="s">
        <v>147</v>
      </c>
      <c r="C79" s="242">
        <f t="shared" si="208"/>
        <v>12</v>
      </c>
      <c r="D79" s="243">
        <f>Потребность!D77</f>
        <v>12</v>
      </c>
      <c r="E79" s="249"/>
      <c r="F79" s="249"/>
      <c r="G79" s="245"/>
      <c r="H79" s="246">
        <f t="shared" si="209"/>
        <v>12</v>
      </c>
      <c r="I79" s="243"/>
      <c r="J79" s="249"/>
      <c r="K79" s="249"/>
      <c r="L79" s="245"/>
      <c r="M79" s="246">
        <f t="shared" si="210"/>
        <v>0</v>
      </c>
      <c r="N79" s="243"/>
      <c r="O79" s="249"/>
      <c r="P79" s="249"/>
      <c r="Q79" s="245"/>
      <c r="R79" s="246">
        <f t="shared" si="211"/>
        <v>0</v>
      </c>
      <c r="S79" s="243"/>
      <c r="T79" s="249"/>
      <c r="U79" s="249"/>
      <c r="V79" s="245"/>
      <c r="W79" s="246">
        <f t="shared" si="212"/>
        <v>0</v>
      </c>
      <c r="X79" s="242">
        <f t="shared" si="213"/>
        <v>50.665174198941834</v>
      </c>
      <c r="Y79" s="243">
        <f>Потребность!F77</f>
        <v>50.665174198941834</v>
      </c>
      <c r="Z79" s="249"/>
      <c r="AA79" s="249"/>
      <c r="AB79" s="245"/>
      <c r="AC79" s="246">
        <f t="shared" si="214"/>
        <v>50.665174198941834</v>
      </c>
      <c r="AD79" s="243"/>
      <c r="AE79" s="249"/>
      <c r="AF79" s="249"/>
      <c r="AG79" s="245"/>
      <c r="AH79" s="246">
        <f t="shared" si="215"/>
        <v>0</v>
      </c>
      <c r="AI79" s="243"/>
      <c r="AJ79" s="249"/>
      <c r="AK79" s="249"/>
      <c r="AL79" s="245"/>
      <c r="AM79" s="246">
        <f t="shared" si="216"/>
        <v>0</v>
      </c>
      <c r="AN79" s="243"/>
      <c r="AO79" s="249"/>
      <c r="AP79" s="249"/>
      <c r="AQ79" s="245"/>
      <c r="AR79" s="246">
        <f t="shared" si="217"/>
        <v>0</v>
      </c>
    </row>
    <row r="80" spans="1:44" s="247" customFormat="1" ht="32.25" thickBot="1">
      <c r="A80" s="190" t="s">
        <v>302</v>
      </c>
      <c r="B80" s="207" t="s">
        <v>148</v>
      </c>
      <c r="C80" s="242">
        <f t="shared" si="208"/>
        <v>50</v>
      </c>
      <c r="D80" s="243">
        <f>Потребность!D78</f>
        <v>50</v>
      </c>
      <c r="E80" s="249"/>
      <c r="F80" s="249"/>
      <c r="G80" s="245"/>
      <c r="H80" s="246">
        <f t="shared" si="209"/>
        <v>50</v>
      </c>
      <c r="I80" s="243"/>
      <c r="J80" s="249"/>
      <c r="K80" s="249"/>
      <c r="L80" s="245"/>
      <c r="M80" s="246">
        <f t="shared" si="210"/>
        <v>0</v>
      </c>
      <c r="N80" s="243"/>
      <c r="O80" s="249"/>
      <c r="P80" s="249"/>
      <c r="Q80" s="245"/>
      <c r="R80" s="246">
        <f t="shared" si="211"/>
        <v>0</v>
      </c>
      <c r="S80" s="243"/>
      <c r="T80" s="249"/>
      <c r="U80" s="249"/>
      <c r="V80" s="245"/>
      <c r="W80" s="246">
        <f t="shared" si="212"/>
        <v>0</v>
      </c>
      <c r="X80" s="242">
        <f t="shared" si="213"/>
        <v>39.791869902905766</v>
      </c>
      <c r="Y80" s="243">
        <f>Потребность!F78</f>
        <v>39.791869902905766</v>
      </c>
      <c r="Z80" s="249"/>
      <c r="AA80" s="249"/>
      <c r="AB80" s="245"/>
      <c r="AC80" s="246">
        <f t="shared" si="214"/>
        <v>39.791869902905766</v>
      </c>
      <c r="AD80" s="243"/>
      <c r="AE80" s="249"/>
      <c r="AF80" s="249"/>
      <c r="AG80" s="245"/>
      <c r="AH80" s="246">
        <f t="shared" si="215"/>
        <v>0</v>
      </c>
      <c r="AI80" s="243"/>
      <c r="AJ80" s="249"/>
      <c r="AK80" s="249"/>
      <c r="AL80" s="245"/>
      <c r="AM80" s="246">
        <f t="shared" si="216"/>
        <v>0</v>
      </c>
      <c r="AN80" s="243"/>
      <c r="AO80" s="249"/>
      <c r="AP80" s="249"/>
      <c r="AQ80" s="245"/>
      <c r="AR80" s="246">
        <f t="shared" si="217"/>
        <v>0</v>
      </c>
    </row>
    <row r="81" spans="1:44" s="270" customFormat="1" ht="24" thickBot="1">
      <c r="A81" s="268">
        <v>3</v>
      </c>
      <c r="B81" s="269" t="s">
        <v>310</v>
      </c>
      <c r="C81" s="154"/>
      <c r="D81" s="155"/>
      <c r="E81" s="155"/>
      <c r="F81" s="155"/>
      <c r="G81" s="155"/>
      <c r="H81" s="155"/>
      <c r="I81" s="155"/>
      <c r="J81" s="155"/>
      <c r="K81" s="155"/>
      <c r="L81" s="155"/>
      <c r="M81" s="155"/>
      <c r="N81" s="155"/>
      <c r="O81" s="155"/>
      <c r="P81" s="155"/>
      <c r="Q81" s="155"/>
      <c r="R81" s="155"/>
      <c r="S81" s="155"/>
      <c r="T81" s="155"/>
      <c r="U81" s="155"/>
      <c r="V81" s="155"/>
      <c r="W81" s="155"/>
      <c r="X81" s="154">
        <f t="shared" si="213"/>
        <v>34252.911026976981</v>
      </c>
      <c r="Y81" s="155">
        <f>Y82+Y85+Y88+Y92+Y93+Y98+Y99</f>
        <v>2401.6398405363002</v>
      </c>
      <c r="Z81" s="155">
        <f t="shared" ref="Z81" si="233">Z82+Z85+Z88+Z92+Z93+Z98+Z99</f>
        <v>5044.0479999999998</v>
      </c>
      <c r="AA81" s="155">
        <f t="shared" ref="AA81" si="234">AA82+AA85+AA88+AA92+AA93+AA98+AA99</f>
        <v>6679.7655593220352</v>
      </c>
      <c r="AB81" s="155">
        <f t="shared" ref="AB81" si="235">AB82+AB85+AB88+AB92+AB93+AB98+AB99</f>
        <v>6296.9491525423728</v>
      </c>
      <c r="AC81" s="155">
        <f t="shared" si="214"/>
        <v>20422.402552400708</v>
      </c>
      <c r="AD81" s="155">
        <f>AD82+AD85+AD88+AD92+AD93+AD98+AD99</f>
        <v>0</v>
      </c>
      <c r="AE81" s="155">
        <f t="shared" ref="AE81" si="236">AE82+AE85+AE88+AE92+AE93+AE98+AE99</f>
        <v>2923.5360000000001</v>
      </c>
      <c r="AF81" s="155">
        <f t="shared" ref="AF81" si="237">AF82+AF85+AF88+AF92+AF93+AF98+AF99</f>
        <v>5552.1694915254229</v>
      </c>
      <c r="AG81" s="155">
        <f t="shared" ref="AG81" si="238">AG82+AG85+AG88+AG92+AG93+AG98+AG99</f>
        <v>905.65044067796612</v>
      </c>
      <c r="AH81" s="155">
        <f t="shared" si="215"/>
        <v>9381.3559322033889</v>
      </c>
      <c r="AI81" s="155">
        <f>AI82+AI85+AI88+AI92+AI93+AI98+AI99</f>
        <v>0</v>
      </c>
      <c r="AJ81" s="155">
        <f t="shared" ref="AJ81" si="239">AJ82+AJ85+AJ88+AJ92+AJ93+AJ98+AJ99</f>
        <v>1195.5360000000001</v>
      </c>
      <c r="AK81" s="155">
        <f t="shared" ref="AK81" si="240">AK82+AK85+AK88+AK92+AK93+AK98+AK99</f>
        <v>420</v>
      </c>
      <c r="AL81" s="155">
        <f t="shared" ref="AL81" si="241">AL82+AL85+AL88+AL92+AL93+AL98+AL99</f>
        <v>714.97247457627122</v>
      </c>
      <c r="AM81" s="155">
        <f t="shared" si="216"/>
        <v>2330.5084745762715</v>
      </c>
      <c r="AN81" s="155">
        <f>AN82+AN85+AN88+AN92+AN93+AN98+AN99</f>
        <v>0</v>
      </c>
      <c r="AO81" s="155">
        <f t="shared" ref="AO81" si="242">AO82+AO85+AO88+AO92+AO93+AO98+AO99</f>
        <v>1195.5360000000001</v>
      </c>
      <c r="AP81" s="155">
        <f t="shared" ref="AP81" si="243">AP82+AP85+AP88+AP92+AP93+AP98+AP99</f>
        <v>420</v>
      </c>
      <c r="AQ81" s="155">
        <f t="shared" ref="AQ81" si="244">AQ82+AQ85+AQ88+AQ92+AQ93+AQ98+AQ99</f>
        <v>503.10806779661016</v>
      </c>
      <c r="AR81" s="155">
        <f t="shared" si="217"/>
        <v>2118.6440677966102</v>
      </c>
    </row>
    <row r="82" spans="1:44" s="247" customFormat="1" ht="31.5">
      <c r="A82" s="190" t="s">
        <v>311</v>
      </c>
      <c r="B82" s="207" t="s">
        <v>135</v>
      </c>
      <c r="C82" s="242">
        <f t="shared" si="44"/>
        <v>2</v>
      </c>
      <c r="D82" s="243">
        <f>D83+D84</f>
        <v>0</v>
      </c>
      <c r="E82" s="252">
        <f t="shared" ref="E82:G82" si="245">E83+E84</f>
        <v>0</v>
      </c>
      <c r="F82" s="252">
        <f t="shared" si="245"/>
        <v>1</v>
      </c>
      <c r="G82" s="242">
        <f t="shared" si="245"/>
        <v>1</v>
      </c>
      <c r="H82" s="246">
        <f t="shared" si="45"/>
        <v>2</v>
      </c>
      <c r="I82" s="243">
        <f>I83+I84</f>
        <v>0</v>
      </c>
      <c r="J82" s="249">
        <f t="shared" ref="J82" si="246">J83+J84</f>
        <v>0</v>
      </c>
      <c r="K82" s="249">
        <f t="shared" ref="K82" si="247">K83+K84</f>
        <v>0</v>
      </c>
      <c r="L82" s="245">
        <f t="shared" ref="L82" si="248">L83+L84</f>
        <v>0</v>
      </c>
      <c r="M82" s="246">
        <f t="shared" si="46"/>
        <v>0</v>
      </c>
      <c r="N82" s="243">
        <f>N83+N84</f>
        <v>0</v>
      </c>
      <c r="O82" s="249">
        <f t="shared" ref="O82" si="249">O83+O84</f>
        <v>0</v>
      </c>
      <c r="P82" s="249">
        <f t="shared" ref="P82" si="250">P83+P84</f>
        <v>0</v>
      </c>
      <c r="Q82" s="245">
        <f t="shared" ref="Q82" si="251">Q83+Q84</f>
        <v>0</v>
      </c>
      <c r="R82" s="246">
        <f t="shared" si="47"/>
        <v>0</v>
      </c>
      <c r="S82" s="243">
        <f>S83+S84</f>
        <v>0</v>
      </c>
      <c r="T82" s="249">
        <f t="shared" ref="T82" si="252">T83+T84</f>
        <v>0</v>
      </c>
      <c r="U82" s="249">
        <f t="shared" ref="U82" si="253">U83+U84</f>
        <v>0</v>
      </c>
      <c r="V82" s="245">
        <f t="shared" ref="V82" si="254">V83+V84</f>
        <v>0</v>
      </c>
      <c r="W82" s="246">
        <f t="shared" si="48"/>
        <v>0</v>
      </c>
      <c r="X82" s="242">
        <f t="shared" si="49"/>
        <v>500</v>
      </c>
      <c r="Y82" s="243">
        <f>Y83+Y84</f>
        <v>0</v>
      </c>
      <c r="Z82" s="249">
        <f t="shared" ref="Z82" si="255">Z83+Z84</f>
        <v>0</v>
      </c>
      <c r="AA82" s="249">
        <f t="shared" ref="AA82" si="256">AA83+AA84</f>
        <v>350</v>
      </c>
      <c r="AB82" s="245">
        <f t="shared" ref="AB82" si="257">AB83+AB84</f>
        <v>150</v>
      </c>
      <c r="AC82" s="246">
        <f t="shared" si="50"/>
        <v>500</v>
      </c>
      <c r="AD82" s="243">
        <f>AD83+AD84</f>
        <v>0</v>
      </c>
      <c r="AE82" s="249">
        <f t="shared" ref="AE82" si="258">AE83+AE84</f>
        <v>0</v>
      </c>
      <c r="AF82" s="249">
        <f t="shared" ref="AF82" si="259">AF83+AF84</f>
        <v>0</v>
      </c>
      <c r="AG82" s="245">
        <f t="shared" ref="AG82" si="260">AG83+AG84</f>
        <v>0</v>
      </c>
      <c r="AH82" s="246">
        <f t="shared" si="51"/>
        <v>0</v>
      </c>
      <c r="AI82" s="243">
        <f>AI83+AI84</f>
        <v>0</v>
      </c>
      <c r="AJ82" s="249">
        <f t="shared" ref="AJ82" si="261">AJ83+AJ84</f>
        <v>0</v>
      </c>
      <c r="AK82" s="249">
        <f t="shared" ref="AK82" si="262">AK83+AK84</f>
        <v>0</v>
      </c>
      <c r="AL82" s="245">
        <f t="shared" ref="AL82" si="263">AL83+AL84</f>
        <v>0</v>
      </c>
      <c r="AM82" s="246">
        <f t="shared" si="52"/>
        <v>0</v>
      </c>
      <c r="AN82" s="243">
        <f>AN83+AN84</f>
        <v>0</v>
      </c>
      <c r="AO82" s="249">
        <f t="shared" ref="AO82" si="264">AO83+AO84</f>
        <v>0</v>
      </c>
      <c r="AP82" s="249">
        <f t="shared" ref="AP82" si="265">AP83+AP84</f>
        <v>0</v>
      </c>
      <c r="AQ82" s="245">
        <f t="shared" ref="AQ82" si="266">AQ83+AQ84</f>
        <v>0</v>
      </c>
      <c r="AR82" s="246">
        <f t="shared" si="53"/>
        <v>0</v>
      </c>
    </row>
    <row r="83" spans="1:44" s="71" customFormat="1" ht="23.25" outlineLevel="1">
      <c r="A83" s="106" t="s">
        <v>312</v>
      </c>
      <c r="B83" s="85" t="s">
        <v>136</v>
      </c>
      <c r="C83" s="156">
        <f t="shared" si="44"/>
        <v>1</v>
      </c>
      <c r="D83" s="158"/>
      <c r="E83" s="160"/>
      <c r="F83" s="160">
        <f>Потребность!D81</f>
        <v>1</v>
      </c>
      <c r="G83" s="159"/>
      <c r="H83" s="91">
        <f t="shared" si="45"/>
        <v>1</v>
      </c>
      <c r="I83" s="158"/>
      <c r="J83" s="160"/>
      <c r="K83" s="160"/>
      <c r="L83" s="159"/>
      <c r="M83" s="91">
        <f t="shared" si="46"/>
        <v>0</v>
      </c>
      <c r="N83" s="158"/>
      <c r="O83" s="160"/>
      <c r="P83" s="160"/>
      <c r="Q83" s="159"/>
      <c r="R83" s="91">
        <f t="shared" si="47"/>
        <v>0</v>
      </c>
      <c r="S83" s="158"/>
      <c r="T83" s="160"/>
      <c r="U83" s="160"/>
      <c r="V83" s="159"/>
      <c r="W83" s="91">
        <f t="shared" si="48"/>
        <v>0</v>
      </c>
      <c r="X83" s="156">
        <f t="shared" si="49"/>
        <v>350</v>
      </c>
      <c r="Y83" s="158"/>
      <c r="Z83" s="160"/>
      <c r="AA83" s="160">
        <f>Потребность!F81</f>
        <v>350</v>
      </c>
      <c r="AB83" s="159"/>
      <c r="AC83" s="91">
        <f t="shared" si="50"/>
        <v>350</v>
      </c>
      <c r="AD83" s="158"/>
      <c r="AE83" s="160"/>
      <c r="AF83" s="160"/>
      <c r="AG83" s="159"/>
      <c r="AH83" s="91">
        <f t="shared" si="51"/>
        <v>0</v>
      </c>
      <c r="AI83" s="158"/>
      <c r="AJ83" s="160"/>
      <c r="AK83" s="160"/>
      <c r="AL83" s="159"/>
      <c r="AM83" s="91">
        <f t="shared" si="52"/>
        <v>0</v>
      </c>
      <c r="AN83" s="158"/>
      <c r="AO83" s="160"/>
      <c r="AP83" s="160"/>
      <c r="AQ83" s="159"/>
      <c r="AR83" s="91">
        <f t="shared" si="53"/>
        <v>0</v>
      </c>
    </row>
    <row r="84" spans="1:44" s="71" customFormat="1" ht="23.25" outlineLevel="1">
      <c r="A84" s="106" t="s">
        <v>313</v>
      </c>
      <c r="B84" s="85" t="s">
        <v>137</v>
      </c>
      <c r="C84" s="156">
        <f t="shared" si="44"/>
        <v>1</v>
      </c>
      <c r="D84" s="158"/>
      <c r="E84" s="160"/>
      <c r="F84" s="160"/>
      <c r="G84" s="159">
        <f>Потребность!D82</f>
        <v>1</v>
      </c>
      <c r="H84" s="91">
        <f t="shared" si="45"/>
        <v>1</v>
      </c>
      <c r="I84" s="158"/>
      <c r="J84" s="160"/>
      <c r="K84" s="160"/>
      <c r="L84" s="159"/>
      <c r="M84" s="91">
        <f t="shared" si="46"/>
        <v>0</v>
      </c>
      <c r="N84" s="158"/>
      <c r="O84" s="160"/>
      <c r="P84" s="160"/>
      <c r="Q84" s="159"/>
      <c r="R84" s="91">
        <f t="shared" si="47"/>
        <v>0</v>
      </c>
      <c r="S84" s="158"/>
      <c r="T84" s="160"/>
      <c r="U84" s="160"/>
      <c r="V84" s="159"/>
      <c r="W84" s="91">
        <f t="shared" si="48"/>
        <v>0</v>
      </c>
      <c r="X84" s="156">
        <f t="shared" si="49"/>
        <v>150</v>
      </c>
      <c r="Y84" s="158"/>
      <c r="Z84" s="160"/>
      <c r="AA84" s="160"/>
      <c r="AB84" s="159">
        <f>Потребность!F82</f>
        <v>150</v>
      </c>
      <c r="AC84" s="91">
        <f t="shared" si="50"/>
        <v>150</v>
      </c>
      <c r="AD84" s="158"/>
      <c r="AE84" s="160"/>
      <c r="AF84" s="160"/>
      <c r="AG84" s="159"/>
      <c r="AH84" s="91">
        <f t="shared" si="51"/>
        <v>0</v>
      </c>
      <c r="AI84" s="158"/>
      <c r="AJ84" s="160"/>
      <c r="AK84" s="160"/>
      <c r="AL84" s="159"/>
      <c r="AM84" s="91">
        <f t="shared" si="52"/>
        <v>0</v>
      </c>
      <c r="AN84" s="158"/>
      <c r="AO84" s="160"/>
      <c r="AP84" s="160"/>
      <c r="AQ84" s="159"/>
      <c r="AR84" s="91">
        <f t="shared" si="53"/>
        <v>0</v>
      </c>
    </row>
    <row r="85" spans="1:44" s="247" customFormat="1" ht="31.5">
      <c r="A85" s="190" t="s">
        <v>314</v>
      </c>
      <c r="B85" s="207" t="s">
        <v>139</v>
      </c>
      <c r="C85" s="242">
        <f t="shared" si="44"/>
        <v>2</v>
      </c>
      <c r="D85" s="243">
        <f>D86+D87</f>
        <v>0</v>
      </c>
      <c r="E85" s="252">
        <f t="shared" ref="E85:G85" si="267">E86+E87</f>
        <v>1</v>
      </c>
      <c r="F85" s="252">
        <f t="shared" si="267"/>
        <v>1</v>
      </c>
      <c r="G85" s="242">
        <f t="shared" si="267"/>
        <v>0</v>
      </c>
      <c r="H85" s="246">
        <f t="shared" si="45"/>
        <v>2</v>
      </c>
      <c r="I85" s="243">
        <f>I86+I87</f>
        <v>0</v>
      </c>
      <c r="J85" s="249">
        <f t="shared" ref="J85" si="268">J86+J87</f>
        <v>0</v>
      </c>
      <c r="K85" s="249">
        <f t="shared" ref="K85" si="269">K86+K87</f>
        <v>0</v>
      </c>
      <c r="L85" s="245">
        <f t="shared" ref="L85" si="270">L86+L87</f>
        <v>0</v>
      </c>
      <c r="M85" s="246">
        <f t="shared" si="46"/>
        <v>0</v>
      </c>
      <c r="N85" s="243">
        <f>N86+N87</f>
        <v>0</v>
      </c>
      <c r="O85" s="249">
        <f t="shared" ref="O85" si="271">O86+O87</f>
        <v>0</v>
      </c>
      <c r="P85" s="249">
        <f t="shared" ref="P85" si="272">P86+P87</f>
        <v>0</v>
      </c>
      <c r="Q85" s="245">
        <f t="shared" ref="Q85" si="273">Q86+Q87</f>
        <v>0</v>
      </c>
      <c r="R85" s="246">
        <f t="shared" si="47"/>
        <v>0</v>
      </c>
      <c r="S85" s="243">
        <f>S86+S87</f>
        <v>0</v>
      </c>
      <c r="T85" s="249">
        <f t="shared" ref="T85" si="274">T86+T87</f>
        <v>0</v>
      </c>
      <c r="U85" s="249">
        <f t="shared" ref="U85" si="275">U86+U87</f>
        <v>0</v>
      </c>
      <c r="V85" s="245">
        <f t="shared" ref="V85" si="276">V86+V87</f>
        <v>0</v>
      </c>
      <c r="W85" s="246">
        <f t="shared" si="48"/>
        <v>0</v>
      </c>
      <c r="X85" s="242">
        <f t="shared" si="49"/>
        <v>500</v>
      </c>
      <c r="Y85" s="243">
        <f>Y86+Y87</f>
        <v>0</v>
      </c>
      <c r="Z85" s="249">
        <f t="shared" ref="Z85" si="277">Z86+Z87</f>
        <v>250</v>
      </c>
      <c r="AA85" s="249">
        <f t="shared" ref="AA85" si="278">AA86+AA87</f>
        <v>250</v>
      </c>
      <c r="AB85" s="245">
        <f t="shared" ref="AB85" si="279">AB86+AB87</f>
        <v>0</v>
      </c>
      <c r="AC85" s="246">
        <f t="shared" si="50"/>
        <v>500</v>
      </c>
      <c r="AD85" s="243">
        <f>AD86+AD87</f>
        <v>0</v>
      </c>
      <c r="AE85" s="249">
        <f t="shared" ref="AE85" si="280">AE86+AE87</f>
        <v>0</v>
      </c>
      <c r="AF85" s="249">
        <f t="shared" ref="AF85" si="281">AF86+AF87</f>
        <v>0</v>
      </c>
      <c r="AG85" s="245">
        <f t="shared" ref="AG85" si="282">AG86+AG87</f>
        <v>0</v>
      </c>
      <c r="AH85" s="246">
        <f t="shared" si="51"/>
        <v>0</v>
      </c>
      <c r="AI85" s="243">
        <f>AI86+AI87</f>
        <v>0</v>
      </c>
      <c r="AJ85" s="249">
        <f t="shared" ref="AJ85" si="283">AJ86+AJ87</f>
        <v>0</v>
      </c>
      <c r="AK85" s="249">
        <f t="shared" ref="AK85" si="284">AK86+AK87</f>
        <v>0</v>
      </c>
      <c r="AL85" s="245">
        <f t="shared" ref="AL85" si="285">AL86+AL87</f>
        <v>0</v>
      </c>
      <c r="AM85" s="246">
        <f t="shared" si="52"/>
        <v>0</v>
      </c>
      <c r="AN85" s="243">
        <f>AN86+AN87</f>
        <v>0</v>
      </c>
      <c r="AO85" s="249">
        <f t="shared" ref="AO85" si="286">AO86+AO87</f>
        <v>0</v>
      </c>
      <c r="AP85" s="249">
        <f t="shared" ref="AP85" si="287">AP86+AP87</f>
        <v>0</v>
      </c>
      <c r="AQ85" s="245">
        <f t="shared" ref="AQ85" si="288">AQ86+AQ87</f>
        <v>0</v>
      </c>
      <c r="AR85" s="246">
        <f t="shared" si="53"/>
        <v>0</v>
      </c>
    </row>
    <row r="86" spans="1:44" s="71" customFormat="1" ht="23.25" outlineLevel="1">
      <c r="A86" s="106" t="s">
        <v>315</v>
      </c>
      <c r="B86" s="85" t="s">
        <v>138</v>
      </c>
      <c r="C86" s="156">
        <f t="shared" si="44"/>
        <v>1</v>
      </c>
      <c r="D86" s="158"/>
      <c r="E86" s="160">
        <f>Потребность!D84</f>
        <v>1</v>
      </c>
      <c r="F86" s="160"/>
      <c r="G86" s="159"/>
      <c r="H86" s="91">
        <f t="shared" si="45"/>
        <v>1</v>
      </c>
      <c r="I86" s="158"/>
      <c r="J86" s="160"/>
      <c r="K86" s="160"/>
      <c r="L86" s="159"/>
      <c r="M86" s="91">
        <f t="shared" si="46"/>
        <v>0</v>
      </c>
      <c r="N86" s="158"/>
      <c r="O86" s="160"/>
      <c r="P86" s="160"/>
      <c r="Q86" s="159"/>
      <c r="R86" s="91">
        <f t="shared" si="47"/>
        <v>0</v>
      </c>
      <c r="S86" s="158"/>
      <c r="T86" s="160"/>
      <c r="U86" s="160"/>
      <c r="V86" s="159"/>
      <c r="W86" s="91">
        <f t="shared" si="48"/>
        <v>0</v>
      </c>
      <c r="X86" s="156">
        <f t="shared" si="49"/>
        <v>250</v>
      </c>
      <c r="Y86" s="158"/>
      <c r="Z86" s="160">
        <f>Потребность!F84</f>
        <v>250</v>
      </c>
      <c r="AA86" s="160"/>
      <c r="AB86" s="159"/>
      <c r="AC86" s="91">
        <f t="shared" si="50"/>
        <v>250</v>
      </c>
      <c r="AD86" s="158"/>
      <c r="AE86" s="160"/>
      <c r="AF86" s="160"/>
      <c r="AG86" s="159"/>
      <c r="AH86" s="91">
        <f t="shared" si="51"/>
        <v>0</v>
      </c>
      <c r="AI86" s="158"/>
      <c r="AJ86" s="160"/>
      <c r="AK86" s="160"/>
      <c r="AL86" s="159"/>
      <c r="AM86" s="91">
        <f t="shared" si="52"/>
        <v>0</v>
      </c>
      <c r="AN86" s="158"/>
      <c r="AO86" s="160"/>
      <c r="AP86" s="160"/>
      <c r="AQ86" s="159"/>
      <c r="AR86" s="91">
        <f t="shared" si="53"/>
        <v>0</v>
      </c>
    </row>
    <row r="87" spans="1:44" s="71" customFormat="1" ht="23.25" outlineLevel="1">
      <c r="A87" s="106" t="s">
        <v>316</v>
      </c>
      <c r="B87" s="85" t="s">
        <v>137</v>
      </c>
      <c r="C87" s="156">
        <f t="shared" si="44"/>
        <v>1</v>
      </c>
      <c r="D87" s="158"/>
      <c r="E87" s="160"/>
      <c r="F87" s="160">
        <f>Потребность!D85</f>
        <v>1</v>
      </c>
      <c r="G87" s="159"/>
      <c r="H87" s="91">
        <f t="shared" si="45"/>
        <v>1</v>
      </c>
      <c r="I87" s="158"/>
      <c r="J87" s="160"/>
      <c r="K87" s="160"/>
      <c r="L87" s="159"/>
      <c r="M87" s="91">
        <f t="shared" si="46"/>
        <v>0</v>
      </c>
      <c r="N87" s="158"/>
      <c r="O87" s="160"/>
      <c r="P87" s="160"/>
      <c r="Q87" s="159"/>
      <c r="R87" s="91">
        <f t="shared" si="47"/>
        <v>0</v>
      </c>
      <c r="S87" s="158"/>
      <c r="T87" s="160"/>
      <c r="U87" s="160"/>
      <c r="V87" s="159"/>
      <c r="W87" s="91">
        <f t="shared" si="48"/>
        <v>0</v>
      </c>
      <c r="X87" s="156">
        <f t="shared" si="49"/>
        <v>250</v>
      </c>
      <c r="Y87" s="158"/>
      <c r="Z87" s="160"/>
      <c r="AA87" s="160">
        <f>Потребность!F85</f>
        <v>250</v>
      </c>
      <c r="AB87" s="159"/>
      <c r="AC87" s="91">
        <f t="shared" si="50"/>
        <v>250</v>
      </c>
      <c r="AD87" s="158"/>
      <c r="AE87" s="160"/>
      <c r="AF87" s="160"/>
      <c r="AG87" s="159"/>
      <c r="AH87" s="91">
        <f t="shared" si="51"/>
        <v>0</v>
      </c>
      <c r="AI87" s="158"/>
      <c r="AJ87" s="160"/>
      <c r="AK87" s="160"/>
      <c r="AL87" s="159"/>
      <c r="AM87" s="91">
        <f t="shared" si="52"/>
        <v>0</v>
      </c>
      <c r="AN87" s="158"/>
      <c r="AO87" s="160"/>
      <c r="AP87" s="160"/>
      <c r="AQ87" s="159"/>
      <c r="AR87" s="91">
        <f t="shared" si="53"/>
        <v>0</v>
      </c>
    </row>
    <row r="88" spans="1:44" s="247" customFormat="1" ht="31.5">
      <c r="A88" s="190" t="s">
        <v>111</v>
      </c>
      <c r="B88" s="207" t="s">
        <v>130</v>
      </c>
      <c r="C88" s="242">
        <f t="shared" si="44"/>
        <v>155.97909228588</v>
      </c>
      <c r="D88" s="243">
        <f>D89+D90+D91</f>
        <v>0</v>
      </c>
      <c r="E88" s="252">
        <f t="shared" ref="E88:G88" si="289">E89+E90+E91</f>
        <v>100</v>
      </c>
      <c r="F88" s="252">
        <f t="shared" si="289"/>
        <v>0.49124347489849851</v>
      </c>
      <c r="G88" s="242">
        <f t="shared" si="289"/>
        <v>1</v>
      </c>
      <c r="H88" s="246">
        <f t="shared" si="45"/>
        <v>101.4912434748985</v>
      </c>
      <c r="I88" s="243">
        <f>I89+I90+I91</f>
        <v>0</v>
      </c>
      <c r="J88" s="249">
        <f t="shared" ref="J88" si="290">J89+J90+J91</f>
        <v>54</v>
      </c>
      <c r="K88" s="249">
        <f t="shared" ref="K88" si="291">K89+K90+K91</f>
        <v>0.48784881098150418</v>
      </c>
      <c r="L88" s="245">
        <f t="shared" ref="L88" si="292">L89+L90+L91</f>
        <v>0</v>
      </c>
      <c r="M88" s="246">
        <f t="shared" si="46"/>
        <v>54.487848810981504</v>
      </c>
      <c r="N88" s="243">
        <f>N89+N90+N91</f>
        <v>0</v>
      </c>
      <c r="O88" s="249">
        <f t="shared" ref="O88" si="293">O89+O90+O91</f>
        <v>0</v>
      </c>
      <c r="P88" s="249">
        <f t="shared" ref="P88" si="294">P89+P90+P91</f>
        <v>0</v>
      </c>
      <c r="Q88" s="245">
        <f t="shared" ref="Q88" si="295">Q89+Q90+Q91</f>
        <v>0</v>
      </c>
      <c r="R88" s="246">
        <f t="shared" si="47"/>
        <v>0</v>
      </c>
      <c r="S88" s="243">
        <f>S89+S90+S91</f>
        <v>0</v>
      </c>
      <c r="T88" s="249">
        <f t="shared" ref="T88" si="296">T89+T90+T91</f>
        <v>0</v>
      </c>
      <c r="U88" s="249">
        <f t="shared" ref="U88" si="297">U89+U90+U91</f>
        <v>0</v>
      </c>
      <c r="V88" s="245">
        <f t="shared" ref="V88" si="298">V89+V90+V91</f>
        <v>0</v>
      </c>
      <c r="W88" s="246">
        <f t="shared" si="48"/>
        <v>0</v>
      </c>
      <c r="X88" s="242">
        <f t="shared" si="49"/>
        <v>16508.050847457627</v>
      </c>
      <c r="Y88" s="243">
        <f>Y89+Y90+Y91</f>
        <v>0</v>
      </c>
      <c r="Z88" s="249">
        <f t="shared" ref="Z88" si="299">Z89+Z90+Z91</f>
        <v>3200</v>
      </c>
      <c r="AA88" s="249">
        <f t="shared" ref="AA88" si="300">AA89+AA90+AA91</f>
        <v>5167.8813559322043</v>
      </c>
      <c r="AB88" s="245">
        <f t="shared" ref="AB88" si="301">AB89+AB90+AB91</f>
        <v>1280</v>
      </c>
      <c r="AC88" s="246">
        <f t="shared" si="50"/>
        <v>9647.8813559322043</v>
      </c>
      <c r="AD88" s="243">
        <f>AD89+AD90+AD91</f>
        <v>0</v>
      </c>
      <c r="AE88" s="249">
        <f t="shared" ref="AE88" si="302">AE89+AE90+AE91</f>
        <v>1728</v>
      </c>
      <c r="AF88" s="249">
        <f t="shared" ref="AF88" si="303">AF89+AF90+AF91</f>
        <v>5132.1694915254229</v>
      </c>
      <c r="AG88" s="245">
        <f t="shared" ref="AG88" si="304">AG89+AG90+AG91</f>
        <v>0</v>
      </c>
      <c r="AH88" s="246">
        <f t="shared" si="51"/>
        <v>6860.1694915254229</v>
      </c>
      <c r="AI88" s="243">
        <f>AI89+AI90+AI91</f>
        <v>0</v>
      </c>
      <c r="AJ88" s="249">
        <f t="shared" ref="AJ88" si="305">AJ89+AJ90+AJ91</f>
        <v>0</v>
      </c>
      <c r="AK88" s="249">
        <f t="shared" ref="AK88" si="306">AK89+AK90+AK91</f>
        <v>0</v>
      </c>
      <c r="AL88" s="245">
        <f t="shared" ref="AL88" si="307">AL89+AL90+AL91</f>
        <v>0</v>
      </c>
      <c r="AM88" s="246">
        <f t="shared" si="52"/>
        <v>0</v>
      </c>
      <c r="AN88" s="243">
        <f>AN89+AN90+AN91</f>
        <v>0</v>
      </c>
      <c r="AO88" s="249">
        <f t="shared" ref="AO88" si="308">AO89+AO90+AO91</f>
        <v>0</v>
      </c>
      <c r="AP88" s="249">
        <f t="shared" ref="AP88" si="309">AP89+AP90+AP91</f>
        <v>0</v>
      </c>
      <c r="AQ88" s="245">
        <f t="shared" ref="AQ88" si="310">AQ89+AQ90+AQ91</f>
        <v>0</v>
      </c>
      <c r="AR88" s="246">
        <f t="shared" si="53"/>
        <v>0</v>
      </c>
    </row>
    <row r="89" spans="1:44" s="71" customFormat="1" ht="23.25" outlineLevel="1">
      <c r="A89" s="106" t="s">
        <v>317</v>
      </c>
      <c r="B89" s="85" t="s">
        <v>131</v>
      </c>
      <c r="C89" s="156">
        <f t="shared" si="44"/>
        <v>154</v>
      </c>
      <c r="D89" s="158"/>
      <c r="E89" s="160">
        <f>Потребность!D87</f>
        <v>100</v>
      </c>
      <c r="F89" s="160"/>
      <c r="G89" s="159"/>
      <c r="H89" s="91">
        <f t="shared" si="45"/>
        <v>100</v>
      </c>
      <c r="I89" s="158"/>
      <c r="J89" s="160">
        <f>Потребность!H87</f>
        <v>54</v>
      </c>
      <c r="K89" s="160"/>
      <c r="L89" s="159"/>
      <c r="M89" s="91">
        <f t="shared" si="46"/>
        <v>54</v>
      </c>
      <c r="N89" s="158"/>
      <c r="O89" s="160"/>
      <c r="P89" s="160"/>
      <c r="Q89" s="159"/>
      <c r="R89" s="91">
        <f t="shared" si="47"/>
        <v>0</v>
      </c>
      <c r="S89" s="158"/>
      <c r="T89" s="160"/>
      <c r="U89" s="160"/>
      <c r="V89" s="159"/>
      <c r="W89" s="91">
        <f t="shared" si="48"/>
        <v>0</v>
      </c>
      <c r="X89" s="156">
        <f t="shared" si="49"/>
        <v>4928</v>
      </c>
      <c r="Y89" s="158"/>
      <c r="Z89" s="160">
        <f>Потребность!F87</f>
        <v>3200</v>
      </c>
      <c r="AA89" s="160"/>
      <c r="AB89" s="159"/>
      <c r="AC89" s="91">
        <f t="shared" si="50"/>
        <v>3200</v>
      </c>
      <c r="AD89" s="158"/>
      <c r="AE89" s="160">
        <f>Потребность!J87</f>
        <v>1728</v>
      </c>
      <c r="AF89" s="160"/>
      <c r="AG89" s="159"/>
      <c r="AH89" s="91">
        <f t="shared" si="51"/>
        <v>1728</v>
      </c>
      <c r="AI89" s="158"/>
      <c r="AJ89" s="160"/>
      <c r="AK89" s="160"/>
      <c r="AL89" s="159"/>
      <c r="AM89" s="91">
        <f t="shared" si="52"/>
        <v>0</v>
      </c>
      <c r="AN89" s="158"/>
      <c r="AO89" s="160"/>
      <c r="AP89" s="160"/>
      <c r="AQ89" s="159"/>
      <c r="AR89" s="91">
        <f t="shared" si="53"/>
        <v>0</v>
      </c>
    </row>
    <row r="90" spans="1:44" s="71" customFormat="1" ht="23.25" outlineLevel="1">
      <c r="A90" s="106" t="s">
        <v>318</v>
      </c>
      <c r="B90" s="85" t="s">
        <v>132</v>
      </c>
      <c r="C90" s="156">
        <f t="shared" si="44"/>
        <v>1</v>
      </c>
      <c r="D90" s="158"/>
      <c r="E90" s="160"/>
      <c r="F90" s="160"/>
      <c r="G90" s="159">
        <f>Потребность!D88</f>
        <v>1</v>
      </c>
      <c r="H90" s="91">
        <f t="shared" si="45"/>
        <v>1</v>
      </c>
      <c r="I90" s="158"/>
      <c r="J90" s="160"/>
      <c r="K90" s="160"/>
      <c r="L90" s="176"/>
      <c r="M90" s="91">
        <f t="shared" si="46"/>
        <v>0</v>
      </c>
      <c r="N90" s="158"/>
      <c r="O90" s="160"/>
      <c r="P90" s="160"/>
      <c r="Q90" s="159"/>
      <c r="R90" s="91">
        <f t="shared" si="47"/>
        <v>0</v>
      </c>
      <c r="S90" s="158"/>
      <c r="T90" s="160"/>
      <c r="U90" s="160"/>
      <c r="V90" s="159"/>
      <c r="W90" s="91">
        <f t="shared" si="48"/>
        <v>0</v>
      </c>
      <c r="X90" s="156">
        <f t="shared" si="49"/>
        <v>1280</v>
      </c>
      <c r="Y90" s="158"/>
      <c r="Z90" s="160"/>
      <c r="AA90" s="160"/>
      <c r="AB90" s="159">
        <f>Потребность!F88</f>
        <v>1280</v>
      </c>
      <c r="AC90" s="91">
        <f t="shared" si="50"/>
        <v>1280</v>
      </c>
      <c r="AD90" s="158"/>
      <c r="AE90" s="160"/>
      <c r="AF90" s="160"/>
      <c r="AG90" s="159"/>
      <c r="AH90" s="91">
        <f t="shared" si="51"/>
        <v>0</v>
      </c>
      <c r="AI90" s="158"/>
      <c r="AJ90" s="160"/>
      <c r="AK90" s="160"/>
      <c r="AL90" s="159"/>
      <c r="AM90" s="91">
        <f t="shared" si="52"/>
        <v>0</v>
      </c>
      <c r="AN90" s="158"/>
      <c r="AO90" s="160"/>
      <c r="AP90" s="160"/>
      <c r="AQ90" s="159"/>
      <c r="AR90" s="91">
        <f t="shared" si="53"/>
        <v>0</v>
      </c>
    </row>
    <row r="91" spans="1:44" s="71" customFormat="1" ht="23.25" outlineLevel="1">
      <c r="A91" s="106" t="s">
        <v>319</v>
      </c>
      <c r="B91" s="85" t="s">
        <v>133</v>
      </c>
      <c r="C91" s="156">
        <f t="shared" si="44"/>
        <v>0.97909228588000263</v>
      </c>
      <c r="D91" s="158"/>
      <c r="E91" s="160"/>
      <c r="F91" s="160">
        <f>Потребность!D89</f>
        <v>0.49124347489849851</v>
      </c>
      <c r="G91" s="159"/>
      <c r="H91" s="91">
        <f t="shared" si="45"/>
        <v>0.49124347489849851</v>
      </c>
      <c r="I91" s="158"/>
      <c r="J91" s="160"/>
      <c r="K91" s="160">
        <f>Потребность!H89</f>
        <v>0.48784881098150418</v>
      </c>
      <c r="L91" s="159"/>
      <c r="M91" s="91">
        <f t="shared" si="46"/>
        <v>0.48784881098150418</v>
      </c>
      <c r="N91" s="158"/>
      <c r="O91" s="160"/>
      <c r="P91" s="160"/>
      <c r="Q91" s="159"/>
      <c r="R91" s="91">
        <f t="shared" si="47"/>
        <v>0</v>
      </c>
      <c r="S91" s="158"/>
      <c r="T91" s="160"/>
      <c r="U91" s="160"/>
      <c r="V91" s="159"/>
      <c r="W91" s="91">
        <f t="shared" si="48"/>
        <v>0</v>
      </c>
      <c r="X91" s="156">
        <f t="shared" si="49"/>
        <v>10300.050847457627</v>
      </c>
      <c r="Y91" s="158"/>
      <c r="Z91" s="160"/>
      <c r="AA91" s="160">
        <f>Потребность!F89</f>
        <v>5167.8813559322043</v>
      </c>
      <c r="AB91" s="159"/>
      <c r="AC91" s="91">
        <f t="shared" si="50"/>
        <v>5167.8813559322043</v>
      </c>
      <c r="AD91" s="158"/>
      <c r="AE91" s="160"/>
      <c r="AF91" s="160">
        <f>Потребность!J89</f>
        <v>5132.1694915254229</v>
      </c>
      <c r="AG91" s="159"/>
      <c r="AH91" s="91">
        <f t="shared" si="51"/>
        <v>5132.1694915254229</v>
      </c>
      <c r="AI91" s="158"/>
      <c r="AJ91" s="160"/>
      <c r="AK91" s="160"/>
      <c r="AL91" s="159"/>
      <c r="AM91" s="91">
        <f t="shared" si="52"/>
        <v>0</v>
      </c>
      <c r="AN91" s="158"/>
      <c r="AO91" s="160"/>
      <c r="AP91" s="160"/>
      <c r="AQ91" s="159"/>
      <c r="AR91" s="91">
        <f t="shared" si="53"/>
        <v>0</v>
      </c>
    </row>
    <row r="92" spans="1:44" s="247" customFormat="1" ht="22.5">
      <c r="A92" s="190" t="s">
        <v>112</v>
      </c>
      <c r="B92" s="207" t="s">
        <v>134</v>
      </c>
      <c r="C92" s="242">
        <f t="shared" ref="C92:C99" si="311">H92+M92+R92+W92</f>
        <v>3</v>
      </c>
      <c r="D92" s="243"/>
      <c r="E92" s="249"/>
      <c r="F92" s="249"/>
      <c r="G92" s="245">
        <f>Потребность!D90</f>
        <v>1</v>
      </c>
      <c r="H92" s="246">
        <f t="shared" ref="H92:H99" si="312">G92+F92+E92+D92</f>
        <v>1</v>
      </c>
      <c r="I92" s="243"/>
      <c r="J92" s="249"/>
      <c r="K92" s="249"/>
      <c r="L92" s="245">
        <f>Потребность!H90</f>
        <v>1</v>
      </c>
      <c r="M92" s="246">
        <f t="shared" ref="M92:M99" si="313">L92+K92+J92+I92</f>
        <v>1</v>
      </c>
      <c r="N92" s="243"/>
      <c r="O92" s="249"/>
      <c r="P92" s="249"/>
      <c r="Q92" s="245">
        <f>Потребность!L90</f>
        <v>1</v>
      </c>
      <c r="R92" s="246">
        <f t="shared" ref="R92:R99" si="314">Q92+P92+O92+N92</f>
        <v>1</v>
      </c>
      <c r="S92" s="243"/>
      <c r="T92" s="249"/>
      <c r="U92" s="249"/>
      <c r="V92" s="245"/>
      <c r="W92" s="246">
        <f t="shared" ref="W92:W99" si="315">V92+U92+T92+S92</f>
        <v>0</v>
      </c>
      <c r="X92" s="242">
        <f t="shared" ref="X92:X100" si="316">AC92+AH92+AM92+AR92</f>
        <v>1631.35593220339</v>
      </c>
      <c r="Y92" s="243"/>
      <c r="Z92" s="249"/>
      <c r="AA92" s="249"/>
      <c r="AB92" s="245">
        <f>Потребность!F90</f>
        <v>1016.949152542373</v>
      </c>
      <c r="AC92" s="246">
        <f t="shared" ref="AC92:AC100" si="317">AB92+AA92+Z92+Y92</f>
        <v>1016.949152542373</v>
      </c>
      <c r="AD92" s="243"/>
      <c r="AE92" s="249"/>
      <c r="AF92" s="249"/>
      <c r="AG92" s="245">
        <f>Потребность!J90</f>
        <v>402.54237288135596</v>
      </c>
      <c r="AH92" s="246">
        <f t="shared" ref="AH92:AH100" si="318">AG92+AF92+AE92+AD92</f>
        <v>402.54237288135596</v>
      </c>
      <c r="AI92" s="243"/>
      <c r="AJ92" s="249"/>
      <c r="AK92" s="249"/>
      <c r="AL92" s="245">
        <f>Потребность!N90</f>
        <v>211.86440677966104</v>
      </c>
      <c r="AM92" s="246">
        <f t="shared" ref="AM92:AM100" si="319">AL92+AK92+AJ92+AI92</f>
        <v>211.86440677966104</v>
      </c>
      <c r="AN92" s="243"/>
      <c r="AO92" s="249"/>
      <c r="AP92" s="249"/>
      <c r="AQ92" s="245"/>
      <c r="AR92" s="246">
        <f t="shared" ref="AR92:AR100" si="320">AQ92+AP92+AO92+AN92</f>
        <v>0</v>
      </c>
    </row>
    <row r="93" spans="1:44" s="247" customFormat="1" ht="22.5">
      <c r="A93" s="95" t="s">
        <v>320</v>
      </c>
      <c r="B93" s="254" t="s">
        <v>387</v>
      </c>
      <c r="C93" s="242">
        <f t="shared" si="311"/>
        <v>33</v>
      </c>
      <c r="D93" s="243">
        <f>D94+D95+D96+D97</f>
        <v>0</v>
      </c>
      <c r="E93" s="252">
        <f>E94+E95+E96+E97</f>
        <v>1</v>
      </c>
      <c r="F93" s="252">
        <f>F94+F95+F96+F97</f>
        <v>7</v>
      </c>
      <c r="G93" s="242">
        <f>G94+G95+G96+G97</f>
        <v>1</v>
      </c>
      <c r="H93" s="246">
        <f t="shared" si="312"/>
        <v>9</v>
      </c>
      <c r="I93" s="243">
        <f>I94+I95+I96+I97</f>
        <v>0</v>
      </c>
      <c r="J93" s="252">
        <f>J94+J95+J96+J97</f>
        <v>1</v>
      </c>
      <c r="K93" s="252">
        <f>K94+K95+K96+K97</f>
        <v>6</v>
      </c>
      <c r="L93" s="242">
        <f>L94+L95+L96+L97</f>
        <v>1</v>
      </c>
      <c r="M93" s="246">
        <f t="shared" si="313"/>
        <v>8</v>
      </c>
      <c r="N93" s="243">
        <f>N94+N95+N96+N97</f>
        <v>0</v>
      </c>
      <c r="O93" s="252">
        <f>O94+O95+O96+O97</f>
        <v>1</v>
      </c>
      <c r="P93" s="252">
        <f>P94+P95+P96+P97</f>
        <v>6</v>
      </c>
      <c r="Q93" s="242">
        <f>Q94+Q95+Q96+Q97</f>
        <v>1</v>
      </c>
      <c r="R93" s="246">
        <f t="shared" si="314"/>
        <v>8</v>
      </c>
      <c r="S93" s="243">
        <f>S94+S95+S96+S97</f>
        <v>0</v>
      </c>
      <c r="T93" s="252">
        <f>T94+T95+T96+T97</f>
        <v>1</v>
      </c>
      <c r="U93" s="252">
        <f>U94+U95+U96+U97</f>
        <v>6</v>
      </c>
      <c r="V93" s="242">
        <f>V94+V95+V96+V97</f>
        <v>1</v>
      </c>
      <c r="W93" s="246">
        <f t="shared" si="315"/>
        <v>8</v>
      </c>
      <c r="X93" s="242">
        <f t="shared" si="316"/>
        <v>12711.864406779659</v>
      </c>
      <c r="Y93" s="243">
        <f>Y94+Y95+Y96+Y97</f>
        <v>0</v>
      </c>
      <c r="Z93" s="252">
        <f>Z94+Z95+Z96+Z97</f>
        <v>1594.048</v>
      </c>
      <c r="AA93" s="252">
        <f>AA94+AA95+AA96+AA97</f>
        <v>911.88420338983042</v>
      </c>
      <c r="AB93" s="242">
        <f>AB94+AB95+AB96+AB97</f>
        <v>3850</v>
      </c>
      <c r="AC93" s="246">
        <f t="shared" si="317"/>
        <v>6355.9322033898306</v>
      </c>
      <c r="AD93" s="243">
        <f>AD94+AD95+AD96+AD97</f>
        <v>0</v>
      </c>
      <c r="AE93" s="252">
        <f>AE94+AE95+AE96+AE97</f>
        <v>1195.5360000000001</v>
      </c>
      <c r="AF93" s="252">
        <f>AF94+AF95+AF96+AF97</f>
        <v>420</v>
      </c>
      <c r="AG93" s="242">
        <f>AG94+AG95+AG96+AG97</f>
        <v>503.10806779661016</v>
      </c>
      <c r="AH93" s="246">
        <f t="shared" si="318"/>
        <v>2118.6440677966102</v>
      </c>
      <c r="AI93" s="243">
        <f>AI94+AI95+AI96+AI97</f>
        <v>0</v>
      </c>
      <c r="AJ93" s="252">
        <f>AJ94+AJ95+AJ96+AJ97</f>
        <v>1195.5360000000001</v>
      </c>
      <c r="AK93" s="252">
        <f>AK94+AK95+AK96+AK97</f>
        <v>420</v>
      </c>
      <c r="AL93" s="242">
        <f>AL94+AL95+AL96+AL97</f>
        <v>503.10806779661016</v>
      </c>
      <c r="AM93" s="246">
        <f t="shared" si="319"/>
        <v>2118.6440677966102</v>
      </c>
      <c r="AN93" s="243">
        <f>AN94+AN95+AN96+AN97</f>
        <v>0</v>
      </c>
      <c r="AO93" s="252">
        <f>AO94+AO95+AO96+AO97</f>
        <v>1195.5360000000001</v>
      </c>
      <c r="AP93" s="252">
        <f>AP94+AP95+AP96+AP97</f>
        <v>420</v>
      </c>
      <c r="AQ93" s="242">
        <f>AQ94+AQ95+AQ96+AQ97</f>
        <v>503.10806779661016</v>
      </c>
      <c r="AR93" s="246">
        <f t="shared" si="320"/>
        <v>2118.6440677966102</v>
      </c>
    </row>
    <row r="94" spans="1:44" s="71" customFormat="1" ht="23.25" outlineLevel="1">
      <c r="A94" s="95" t="s">
        <v>321</v>
      </c>
      <c r="B94" s="157" t="s">
        <v>167</v>
      </c>
      <c r="C94" s="156">
        <f t="shared" si="311"/>
        <v>4</v>
      </c>
      <c r="D94" s="158"/>
      <c r="E94" s="161">
        <f>Потребность!D92</f>
        <v>1</v>
      </c>
      <c r="F94" s="161"/>
      <c r="G94" s="156"/>
      <c r="H94" s="91">
        <f t="shared" si="312"/>
        <v>1</v>
      </c>
      <c r="I94" s="158"/>
      <c r="J94" s="161">
        <f>Потребность!H92</f>
        <v>1</v>
      </c>
      <c r="K94" s="161"/>
      <c r="L94" s="156"/>
      <c r="M94" s="91">
        <f t="shared" si="313"/>
        <v>1</v>
      </c>
      <c r="N94" s="158"/>
      <c r="O94" s="161">
        <f>Потребность!L92</f>
        <v>1</v>
      </c>
      <c r="P94" s="161"/>
      <c r="Q94" s="156"/>
      <c r="R94" s="91">
        <f t="shared" si="314"/>
        <v>1</v>
      </c>
      <c r="S94" s="158"/>
      <c r="T94" s="161">
        <f>Потребность!P92</f>
        <v>1</v>
      </c>
      <c r="U94" s="161"/>
      <c r="V94" s="156"/>
      <c r="W94" s="91">
        <f t="shared" si="315"/>
        <v>1</v>
      </c>
      <c r="X94" s="156">
        <f t="shared" si="316"/>
        <v>5180.6559999999999</v>
      </c>
      <c r="Y94" s="158"/>
      <c r="Z94" s="161">
        <f>Потребность!F92</f>
        <v>1594.048</v>
      </c>
      <c r="AA94" s="161"/>
      <c r="AB94" s="156"/>
      <c r="AC94" s="91">
        <f t="shared" si="317"/>
        <v>1594.048</v>
      </c>
      <c r="AD94" s="158"/>
      <c r="AE94" s="161">
        <f>Потребность!J92</f>
        <v>1195.5360000000001</v>
      </c>
      <c r="AF94" s="161"/>
      <c r="AG94" s="156"/>
      <c r="AH94" s="91">
        <f t="shared" si="318"/>
        <v>1195.5360000000001</v>
      </c>
      <c r="AI94" s="158"/>
      <c r="AJ94" s="161">
        <f>Потребность!N92</f>
        <v>1195.5360000000001</v>
      </c>
      <c r="AK94" s="161"/>
      <c r="AL94" s="156"/>
      <c r="AM94" s="91">
        <f t="shared" si="319"/>
        <v>1195.5360000000001</v>
      </c>
      <c r="AN94" s="158"/>
      <c r="AO94" s="161">
        <f>Потребность!R92</f>
        <v>1195.5360000000001</v>
      </c>
      <c r="AP94" s="161"/>
      <c r="AQ94" s="156"/>
      <c r="AR94" s="91">
        <f t="shared" si="320"/>
        <v>1195.5360000000001</v>
      </c>
    </row>
    <row r="95" spans="1:44" s="71" customFormat="1" ht="23.25" outlineLevel="1">
      <c r="A95" s="95" t="s">
        <v>322</v>
      </c>
      <c r="B95" s="157" t="s">
        <v>164</v>
      </c>
      <c r="C95" s="156">
        <f t="shared" si="311"/>
        <v>4</v>
      </c>
      <c r="D95" s="158"/>
      <c r="E95" s="160"/>
      <c r="F95" s="160"/>
      <c r="G95" s="159">
        <f>Потребность!D93</f>
        <v>1</v>
      </c>
      <c r="H95" s="91">
        <f t="shared" si="312"/>
        <v>1</v>
      </c>
      <c r="I95" s="158"/>
      <c r="J95" s="160"/>
      <c r="K95" s="160"/>
      <c r="L95" s="159">
        <f>Потребность!H93</f>
        <v>1</v>
      </c>
      <c r="M95" s="91">
        <f t="shared" si="313"/>
        <v>1</v>
      </c>
      <c r="N95" s="158"/>
      <c r="O95" s="160"/>
      <c r="P95" s="160"/>
      <c r="Q95" s="159">
        <f>Потребность!L93</f>
        <v>1</v>
      </c>
      <c r="R95" s="91">
        <f t="shared" si="314"/>
        <v>1</v>
      </c>
      <c r="S95" s="158"/>
      <c r="T95" s="160"/>
      <c r="U95" s="160"/>
      <c r="V95" s="159">
        <f>Потребность!P93</f>
        <v>1</v>
      </c>
      <c r="W95" s="91">
        <f t="shared" si="315"/>
        <v>1</v>
      </c>
      <c r="X95" s="156">
        <f t="shared" si="316"/>
        <v>5359.3242033898305</v>
      </c>
      <c r="Y95" s="158"/>
      <c r="Z95" s="160"/>
      <c r="AA95" s="160"/>
      <c r="AB95" s="159">
        <f>Потребность!F93</f>
        <v>3850</v>
      </c>
      <c r="AC95" s="91">
        <f t="shared" si="317"/>
        <v>3850</v>
      </c>
      <c r="AD95" s="158"/>
      <c r="AE95" s="160"/>
      <c r="AF95" s="160"/>
      <c r="AG95" s="159">
        <f>Потребность!J93</f>
        <v>503.10806779661016</v>
      </c>
      <c r="AH95" s="91">
        <f t="shared" si="318"/>
        <v>503.10806779661016</v>
      </c>
      <c r="AI95" s="158"/>
      <c r="AJ95" s="160"/>
      <c r="AK95" s="160"/>
      <c r="AL95" s="159">
        <f>Потребность!N93</f>
        <v>503.10806779661016</v>
      </c>
      <c r="AM95" s="91">
        <f t="shared" si="319"/>
        <v>503.10806779661016</v>
      </c>
      <c r="AN95" s="158"/>
      <c r="AO95" s="160"/>
      <c r="AP95" s="160"/>
      <c r="AQ95" s="159">
        <f>Потребность!R93</f>
        <v>503.10806779661016</v>
      </c>
      <c r="AR95" s="91">
        <f t="shared" si="320"/>
        <v>503.10806779661016</v>
      </c>
    </row>
    <row r="96" spans="1:44" s="71" customFormat="1" ht="23.25" outlineLevel="1">
      <c r="A96" s="95" t="s">
        <v>323</v>
      </c>
      <c r="B96" s="157" t="s">
        <v>165</v>
      </c>
      <c r="C96" s="156">
        <f t="shared" si="311"/>
        <v>24</v>
      </c>
      <c r="D96" s="158"/>
      <c r="E96" s="160"/>
      <c r="F96" s="160">
        <f>Потребность!D94</f>
        <v>6</v>
      </c>
      <c r="G96" s="159"/>
      <c r="H96" s="91">
        <f t="shared" si="312"/>
        <v>6</v>
      </c>
      <c r="I96" s="158"/>
      <c r="J96" s="160"/>
      <c r="K96" s="160">
        <f>Потребность!H94</f>
        <v>6</v>
      </c>
      <c r="L96" s="159"/>
      <c r="M96" s="91">
        <f t="shared" si="313"/>
        <v>6</v>
      </c>
      <c r="N96" s="158"/>
      <c r="O96" s="160"/>
      <c r="P96" s="160">
        <f>Потребность!L94</f>
        <v>6</v>
      </c>
      <c r="Q96" s="159"/>
      <c r="R96" s="91">
        <f t="shared" si="314"/>
        <v>6</v>
      </c>
      <c r="S96" s="158"/>
      <c r="T96" s="160"/>
      <c r="U96" s="160">
        <f>Потребность!P94</f>
        <v>6</v>
      </c>
      <c r="V96" s="159"/>
      <c r="W96" s="91">
        <f t="shared" si="315"/>
        <v>6</v>
      </c>
      <c r="X96" s="156">
        <f t="shared" si="316"/>
        <v>1680</v>
      </c>
      <c r="Y96" s="158"/>
      <c r="Z96" s="160"/>
      <c r="AA96" s="160">
        <f>Потребность!F94</f>
        <v>420</v>
      </c>
      <c r="AB96" s="159"/>
      <c r="AC96" s="91">
        <f t="shared" si="317"/>
        <v>420</v>
      </c>
      <c r="AD96" s="158"/>
      <c r="AE96" s="160"/>
      <c r="AF96" s="160">
        <f>Потребность!J94</f>
        <v>420</v>
      </c>
      <c r="AG96" s="159"/>
      <c r="AH96" s="91">
        <f t="shared" si="318"/>
        <v>420</v>
      </c>
      <c r="AI96" s="158"/>
      <c r="AJ96" s="160"/>
      <c r="AK96" s="160">
        <f>Потребность!N94</f>
        <v>420</v>
      </c>
      <c r="AL96" s="159"/>
      <c r="AM96" s="91">
        <f t="shared" si="319"/>
        <v>420</v>
      </c>
      <c r="AN96" s="158"/>
      <c r="AO96" s="160"/>
      <c r="AP96" s="160">
        <f>Потребность!R94</f>
        <v>420</v>
      </c>
      <c r="AQ96" s="159"/>
      <c r="AR96" s="91">
        <f t="shared" si="320"/>
        <v>420</v>
      </c>
    </row>
    <row r="97" spans="1:44" s="71" customFormat="1" ht="23.25" outlineLevel="1">
      <c r="A97" s="95" t="s">
        <v>324</v>
      </c>
      <c r="B97" s="157" t="s">
        <v>166</v>
      </c>
      <c r="C97" s="156">
        <f t="shared" si="311"/>
        <v>1</v>
      </c>
      <c r="D97" s="158"/>
      <c r="E97" s="160"/>
      <c r="F97" s="160">
        <f>Потребность!D95</f>
        <v>1</v>
      </c>
      <c r="G97" s="159"/>
      <c r="H97" s="91">
        <f t="shared" si="312"/>
        <v>1</v>
      </c>
      <c r="I97" s="158"/>
      <c r="J97" s="160"/>
      <c r="K97" s="160"/>
      <c r="L97" s="159"/>
      <c r="M97" s="91">
        <f t="shared" si="313"/>
        <v>0</v>
      </c>
      <c r="N97" s="158"/>
      <c r="O97" s="160"/>
      <c r="P97" s="160"/>
      <c r="Q97" s="159"/>
      <c r="R97" s="91">
        <f t="shared" si="314"/>
        <v>0</v>
      </c>
      <c r="S97" s="158"/>
      <c r="T97" s="160"/>
      <c r="U97" s="160"/>
      <c r="V97" s="159"/>
      <c r="W97" s="91">
        <f t="shared" si="315"/>
        <v>0</v>
      </c>
      <c r="X97" s="156">
        <f t="shared" si="316"/>
        <v>491.88420338983036</v>
      </c>
      <c r="Y97" s="158"/>
      <c r="Z97" s="160"/>
      <c r="AA97" s="160">
        <f>Потребность!F95</f>
        <v>491.88420338983036</v>
      </c>
      <c r="AB97" s="159"/>
      <c r="AC97" s="91">
        <f t="shared" si="317"/>
        <v>491.88420338983036</v>
      </c>
      <c r="AD97" s="158"/>
      <c r="AE97" s="160"/>
      <c r="AF97" s="160"/>
      <c r="AG97" s="159"/>
      <c r="AH97" s="91">
        <f t="shared" si="318"/>
        <v>0</v>
      </c>
      <c r="AI97" s="158"/>
      <c r="AJ97" s="160"/>
      <c r="AK97" s="160"/>
      <c r="AL97" s="159"/>
      <c r="AM97" s="91">
        <f t="shared" si="319"/>
        <v>0</v>
      </c>
      <c r="AN97" s="158"/>
      <c r="AO97" s="160"/>
      <c r="AP97" s="160"/>
      <c r="AQ97" s="159"/>
      <c r="AR97" s="91">
        <f t="shared" si="320"/>
        <v>0</v>
      </c>
    </row>
    <row r="98" spans="1:44" s="247" customFormat="1" ht="22.5">
      <c r="A98" s="190" t="s">
        <v>325</v>
      </c>
      <c r="B98" s="207" t="s">
        <v>171</v>
      </c>
      <c r="C98" s="242">
        <f t="shared" si="311"/>
        <v>4</v>
      </c>
      <c r="D98" s="243">
        <f>Потребность!D96</f>
        <v>4</v>
      </c>
      <c r="E98" s="249"/>
      <c r="F98" s="249"/>
      <c r="G98" s="245"/>
      <c r="H98" s="246">
        <f t="shared" si="312"/>
        <v>4</v>
      </c>
      <c r="I98" s="243"/>
      <c r="J98" s="249"/>
      <c r="K98" s="249"/>
      <c r="L98" s="245"/>
      <c r="M98" s="246">
        <f t="shared" si="313"/>
        <v>0</v>
      </c>
      <c r="N98" s="243"/>
      <c r="O98" s="249"/>
      <c r="P98" s="249"/>
      <c r="Q98" s="245"/>
      <c r="R98" s="246">
        <f t="shared" si="314"/>
        <v>0</v>
      </c>
      <c r="S98" s="243"/>
      <c r="T98" s="249"/>
      <c r="U98" s="249"/>
      <c r="V98" s="245"/>
      <c r="W98" s="246">
        <f t="shared" si="315"/>
        <v>0</v>
      </c>
      <c r="X98" s="242">
        <f t="shared" si="316"/>
        <v>686.18281158180002</v>
      </c>
      <c r="Y98" s="243">
        <f>Потребность!F96</f>
        <v>686.18281158180002</v>
      </c>
      <c r="Z98" s="249"/>
      <c r="AA98" s="249"/>
      <c r="AB98" s="245"/>
      <c r="AC98" s="246">
        <f t="shared" si="317"/>
        <v>686.18281158180002</v>
      </c>
      <c r="AD98" s="243"/>
      <c r="AE98" s="249"/>
      <c r="AF98" s="249"/>
      <c r="AG98" s="245"/>
      <c r="AH98" s="246">
        <f t="shared" si="318"/>
        <v>0</v>
      </c>
      <c r="AI98" s="243"/>
      <c r="AJ98" s="249"/>
      <c r="AK98" s="249"/>
      <c r="AL98" s="245"/>
      <c r="AM98" s="246">
        <f t="shared" si="319"/>
        <v>0</v>
      </c>
      <c r="AN98" s="243"/>
      <c r="AO98" s="249"/>
      <c r="AP98" s="249"/>
      <c r="AQ98" s="245"/>
      <c r="AR98" s="246">
        <f t="shared" si="320"/>
        <v>0</v>
      </c>
    </row>
    <row r="99" spans="1:44" s="247" customFormat="1" ht="23.25" thickBot="1">
      <c r="A99" s="262" t="s">
        <v>326</v>
      </c>
      <c r="B99" s="255" t="s">
        <v>170</v>
      </c>
      <c r="C99" s="263">
        <f t="shared" si="311"/>
        <v>1</v>
      </c>
      <c r="D99" s="264">
        <f>Потребность!D97</f>
        <v>1</v>
      </c>
      <c r="E99" s="265"/>
      <c r="F99" s="265"/>
      <c r="G99" s="266"/>
      <c r="H99" s="267">
        <f t="shared" si="312"/>
        <v>1</v>
      </c>
      <c r="I99" s="264"/>
      <c r="J99" s="265"/>
      <c r="K99" s="265"/>
      <c r="L99" s="266"/>
      <c r="M99" s="267">
        <f t="shared" si="313"/>
        <v>0</v>
      </c>
      <c r="N99" s="264"/>
      <c r="O99" s="265"/>
      <c r="P99" s="265"/>
      <c r="Q99" s="266"/>
      <c r="R99" s="267">
        <f t="shared" si="314"/>
        <v>0</v>
      </c>
      <c r="S99" s="264"/>
      <c r="T99" s="265"/>
      <c r="U99" s="265"/>
      <c r="V99" s="266"/>
      <c r="W99" s="267">
        <f t="shared" si="315"/>
        <v>0</v>
      </c>
      <c r="X99" s="263">
        <f t="shared" si="316"/>
        <v>1715.4570289545002</v>
      </c>
      <c r="Y99" s="264">
        <f>Потребность!F97</f>
        <v>1715.4570289545002</v>
      </c>
      <c r="Z99" s="265"/>
      <c r="AA99" s="265"/>
      <c r="AB99" s="266"/>
      <c r="AC99" s="267">
        <f t="shared" si="317"/>
        <v>1715.4570289545002</v>
      </c>
      <c r="AD99" s="264"/>
      <c r="AE99" s="265"/>
      <c r="AF99" s="265"/>
      <c r="AG99" s="266"/>
      <c r="AH99" s="267">
        <f t="shared" si="318"/>
        <v>0</v>
      </c>
      <c r="AI99" s="264"/>
      <c r="AJ99" s="265"/>
      <c r="AK99" s="265"/>
      <c r="AL99" s="266"/>
      <c r="AM99" s="267">
        <f t="shared" si="319"/>
        <v>0</v>
      </c>
      <c r="AN99" s="264"/>
      <c r="AO99" s="265"/>
      <c r="AP99" s="265"/>
      <c r="AQ99" s="266"/>
      <c r="AR99" s="267">
        <f t="shared" si="320"/>
        <v>0</v>
      </c>
    </row>
    <row r="100" spans="1:44" s="43" customFormat="1" ht="24" thickBot="1">
      <c r="A100" s="327" t="s">
        <v>3</v>
      </c>
      <c r="B100" s="328"/>
      <c r="C100" s="154"/>
      <c r="D100" s="155"/>
      <c r="E100" s="155"/>
      <c r="F100" s="155"/>
      <c r="G100" s="155"/>
      <c r="H100" s="155"/>
      <c r="I100" s="155"/>
      <c r="J100" s="155"/>
      <c r="K100" s="155"/>
      <c r="L100" s="155"/>
      <c r="M100" s="155"/>
      <c r="N100" s="155"/>
      <c r="O100" s="155"/>
      <c r="P100" s="155"/>
      <c r="Q100" s="155"/>
      <c r="R100" s="155"/>
      <c r="S100" s="155"/>
      <c r="T100" s="155"/>
      <c r="U100" s="155"/>
      <c r="V100" s="155"/>
      <c r="W100" s="155"/>
      <c r="X100" s="154">
        <f t="shared" si="316"/>
        <v>159807.15428584965</v>
      </c>
      <c r="Y100" s="155">
        <f>Y17+Y81+Y31</f>
        <v>5167.1841568486125</v>
      </c>
      <c r="Z100" s="155">
        <f>Z17+Z81+Z31</f>
        <v>7671.6949758423943</v>
      </c>
      <c r="AA100" s="155">
        <f>AA17+AA81+AA31</f>
        <v>21442.080835525427</v>
      </c>
      <c r="AB100" s="155">
        <f>AB17+AB81+AB31</f>
        <v>29372.833689898303</v>
      </c>
      <c r="AC100" s="155">
        <f t="shared" si="317"/>
        <v>63653.793658114737</v>
      </c>
      <c r="AD100" s="155">
        <f>AD17+AD81+AD31</f>
        <v>120.08199202681502</v>
      </c>
      <c r="AE100" s="155">
        <f>AE17+AE81+AE31</f>
        <v>2923.5360000000001</v>
      </c>
      <c r="AF100" s="155">
        <f>AF17+AF81+AF31</f>
        <v>19392.913942277421</v>
      </c>
      <c r="AG100" s="155">
        <f>AG17+AG81+AG31</f>
        <v>26446.257068699073</v>
      </c>
      <c r="AH100" s="155">
        <f t="shared" si="318"/>
        <v>48882.789003003316</v>
      </c>
      <c r="AI100" s="155">
        <f>AI17+AI81+AI31</f>
        <v>120.08199202681502</v>
      </c>
      <c r="AJ100" s="155">
        <f>AJ17+AJ81+AJ31</f>
        <v>1195.5360000000001</v>
      </c>
      <c r="AK100" s="155">
        <f>AK17+AK81+AK31</f>
        <v>420</v>
      </c>
      <c r="AL100" s="155">
        <f>AL17+AL81+AL31</f>
        <v>26814.871640677968</v>
      </c>
      <c r="AM100" s="155">
        <f t="shared" si="319"/>
        <v>28550.489632704783</v>
      </c>
      <c r="AN100" s="155">
        <f>AN17+AN81+AN31</f>
        <v>120.08199202681502</v>
      </c>
      <c r="AO100" s="155">
        <f>AO17+AO81+AO31</f>
        <v>1195.5360000000001</v>
      </c>
      <c r="AP100" s="155">
        <f>AP17+AP81+AP31</f>
        <v>16901.355932203391</v>
      </c>
      <c r="AQ100" s="155">
        <f>AQ17+AQ81+AQ31</f>
        <v>503.10806779661016</v>
      </c>
      <c r="AR100" s="155">
        <f t="shared" si="320"/>
        <v>18720.081992026815</v>
      </c>
    </row>
    <row r="102" spans="1:44">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row>
    <row r="106" spans="1:44" s="43" customFormat="1" ht="27.7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44" s="43" customFormat="1" ht="27.7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7"/>
      <c r="AB107" s="44"/>
      <c r="AC107" s="44"/>
    </row>
    <row r="108" spans="1:44" s="43" customFormat="1" ht="27.7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44" s="43" customFormat="1" ht="27.7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44" s="43" customFormat="1" ht="27.7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44" s="43" customFormat="1" ht="27.7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320" t="s">
        <v>59</v>
      </c>
      <c r="AE111" s="320"/>
      <c r="AF111" s="320"/>
      <c r="AG111" s="320"/>
      <c r="AH111" s="320" t="s">
        <v>50</v>
      </c>
      <c r="AI111" s="320"/>
      <c r="AJ111" s="320"/>
      <c r="AK111" s="320"/>
    </row>
    <row r="112" spans="1:44" s="43" customFormat="1" ht="27.7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7"/>
      <c r="AB112" s="44"/>
      <c r="AC112" s="44"/>
      <c r="AD112" s="320" t="s">
        <v>51</v>
      </c>
      <c r="AE112" s="320"/>
      <c r="AF112" s="320"/>
      <c r="AG112" s="320"/>
      <c r="AH112" s="320" t="s">
        <v>53</v>
      </c>
      <c r="AI112" s="320"/>
      <c r="AJ112" s="320"/>
      <c r="AK112" s="320"/>
    </row>
    <row r="113" spans="30:33" s="43" customFormat="1" ht="23.25">
      <c r="AD113" s="320" t="s">
        <v>54</v>
      </c>
      <c r="AE113" s="320"/>
      <c r="AF113" s="320"/>
      <c r="AG113" s="320"/>
    </row>
  </sheetData>
  <mergeCells count="27">
    <mergeCell ref="AD112:AG112"/>
    <mergeCell ref="AD113:AG113"/>
    <mergeCell ref="AH112:AK112"/>
    <mergeCell ref="AM2:AR2"/>
    <mergeCell ref="AM3:AR3"/>
    <mergeCell ref="A9:AM9"/>
    <mergeCell ref="AD111:AG111"/>
    <mergeCell ref="AH111:AK111"/>
    <mergeCell ref="C13:R13"/>
    <mergeCell ref="A10:AM10"/>
    <mergeCell ref="A11:AM11"/>
    <mergeCell ref="AO4:AR4"/>
    <mergeCell ref="AO5:AR5"/>
    <mergeCell ref="A100:B100"/>
    <mergeCell ref="D14:H14"/>
    <mergeCell ref="A13:A15"/>
    <mergeCell ref="AN14:AR14"/>
    <mergeCell ref="X13:AR13"/>
    <mergeCell ref="S14:W14"/>
    <mergeCell ref="X14:X15"/>
    <mergeCell ref="B13:B15"/>
    <mergeCell ref="Y14:AC14"/>
    <mergeCell ref="AD14:AH14"/>
    <mergeCell ref="AI14:AM14"/>
    <mergeCell ref="I14:M14"/>
    <mergeCell ref="N14:R14"/>
    <mergeCell ref="C14:C15"/>
  </mergeCells>
  <dataValidations count="1">
    <dataValidation type="textLength" operator="lessThanOrEqual" allowBlank="1" showInputMessage="1" showErrorMessage="1" errorTitle="Ошибка" error="Допускается ввод не более 900 символов!" sqref="IS31 SO31 ACK31 AMG31 AWC31 BFY31 BPU31 BZQ31 CJM31 CTI31 DDE31 DNA31 DWW31 EGS31 EQO31 FAK31 FKG31 FUC31 GDY31 GNU31 GXQ31 HHM31 HRI31 IBE31 ILA31 IUW31 JES31 JOO31 JYK31 KIG31 KSC31 LBY31 LLU31 LVQ31 MFM31 MPI31 MZE31 NJA31 NSW31 OCS31 OMO31 OWK31 PGG31 PQC31 PZY31 QJU31 QTQ31 RDM31 RNI31 RXE31 SHA31 SQW31 TAS31 TKO31 TUK31 UEG31 UOC31 UXY31 VHU31 VRQ31 WBM31 WLI31 WVE31 IS65579 SO65579 ACK65579 AMG65579 AWC65579 BFY65579 BPU65579 BZQ65579 CJM65579 CTI65579 DDE65579 DNA65579 DWW65579 EGS65579 EQO65579 FAK65579 FKG65579 FUC65579 GDY65579 GNU65579 GXQ65579 HHM65579 HRI65579 IBE65579 ILA65579 IUW65579 JES65579 JOO65579 JYK65579 KIG65579 KSC65579 LBY65579 LLU65579 LVQ65579 MFM65579 MPI65579 MZE65579 NJA65579 NSW65579 OCS65579 OMO65579 OWK65579 PGG65579 PQC65579 PZY65579 QJU65579 QTQ65579 RDM65579 RNI65579 RXE65579 SHA65579 SQW65579 TAS65579 TKO65579 TUK65579 UEG65579 UOC65579 UXY65579 VHU65579 VRQ65579 WBM65579 WLI65579 WVE65579 IS131115 SO131115 ACK131115 AMG131115 AWC131115 BFY131115 BPU131115 BZQ131115 CJM131115 CTI131115 DDE131115 DNA131115 DWW131115 EGS131115 EQO131115 FAK131115 FKG131115 FUC131115 GDY131115 GNU131115 GXQ131115 HHM131115 HRI131115 IBE131115 ILA131115 IUW131115 JES131115 JOO131115 JYK131115 KIG131115 KSC131115 LBY131115 LLU131115 LVQ131115 MFM131115 MPI131115 MZE131115 NJA131115 NSW131115 OCS131115 OMO131115 OWK131115 PGG131115 PQC131115 PZY131115 QJU131115 QTQ131115 RDM131115 RNI131115 RXE131115 SHA131115 SQW131115 TAS131115 TKO131115 TUK131115 UEG131115 UOC131115 UXY131115 VHU131115 VRQ131115 WBM131115 WLI131115 WVE131115 IS196651 SO196651 ACK196651 AMG196651 AWC196651 BFY196651 BPU196651 BZQ196651 CJM196651 CTI196651 DDE196651 DNA196651 DWW196651 EGS196651 EQO196651 FAK196651 FKG196651 FUC196651 GDY196651 GNU196651 GXQ196651 HHM196651 HRI196651 IBE196651 ILA196651 IUW196651 JES196651 JOO196651 JYK196651 KIG196651 KSC196651 LBY196651 LLU196651 LVQ196651 MFM196651 MPI196651 MZE196651 NJA196651 NSW196651 OCS196651 OMO196651 OWK196651 PGG196651 PQC196651 PZY196651 QJU196651 QTQ196651 RDM196651 RNI196651 RXE196651 SHA196651 SQW196651 TAS196651 TKO196651 TUK196651 UEG196651 UOC196651 UXY196651 VHU196651 VRQ196651 WBM196651 WLI196651 WVE196651 IS262187 SO262187 ACK262187 AMG262187 AWC262187 BFY262187 BPU262187 BZQ262187 CJM262187 CTI262187 DDE262187 DNA262187 DWW262187 EGS262187 EQO262187 FAK262187 FKG262187 FUC262187 GDY262187 GNU262187 GXQ262187 HHM262187 HRI262187 IBE262187 ILA262187 IUW262187 JES262187 JOO262187 JYK262187 KIG262187 KSC262187 LBY262187 LLU262187 LVQ262187 MFM262187 MPI262187 MZE262187 NJA262187 NSW262187 OCS262187 OMO262187 OWK262187 PGG262187 PQC262187 PZY262187 QJU262187 QTQ262187 RDM262187 RNI262187 RXE262187 SHA262187 SQW262187 TAS262187 TKO262187 TUK262187 UEG262187 UOC262187 UXY262187 VHU262187 VRQ262187 WBM262187 WLI262187 WVE262187 IS327723 SO327723 ACK327723 AMG327723 AWC327723 BFY327723 BPU327723 BZQ327723 CJM327723 CTI327723 DDE327723 DNA327723 DWW327723 EGS327723 EQO327723 FAK327723 FKG327723 FUC327723 GDY327723 GNU327723 GXQ327723 HHM327723 HRI327723 IBE327723 ILA327723 IUW327723 JES327723 JOO327723 JYK327723 KIG327723 KSC327723 LBY327723 LLU327723 LVQ327723 MFM327723 MPI327723 MZE327723 NJA327723 NSW327723 OCS327723 OMO327723 OWK327723 PGG327723 PQC327723 PZY327723 QJU327723 QTQ327723 RDM327723 RNI327723 RXE327723 SHA327723 SQW327723 TAS327723 TKO327723 TUK327723 UEG327723 UOC327723 UXY327723 VHU327723 VRQ327723 WBM327723 WLI327723 WVE327723 IS393259 SO393259 ACK393259 AMG393259 AWC393259 BFY393259 BPU393259 BZQ393259 CJM393259 CTI393259 DDE393259 DNA393259 DWW393259 EGS393259 EQO393259 FAK393259 FKG393259 FUC393259 GDY393259 GNU393259 GXQ393259 HHM393259 HRI393259 IBE393259 ILA393259 IUW393259 JES393259 JOO393259 JYK393259 KIG393259 KSC393259 LBY393259 LLU393259 LVQ393259 MFM393259 MPI393259 MZE393259 NJA393259 NSW393259 OCS393259 OMO393259 OWK393259 PGG393259 PQC393259 PZY393259 QJU393259 QTQ393259 RDM393259 RNI393259 RXE393259 SHA393259 SQW393259 TAS393259 TKO393259 TUK393259 UEG393259 UOC393259 UXY393259 VHU393259 VRQ393259 WBM393259 WLI393259 WVE393259 IS458795 SO458795 ACK458795 AMG458795 AWC458795 BFY458795 BPU458795 BZQ458795 CJM458795 CTI458795 DDE458795 DNA458795 DWW458795 EGS458795 EQO458795 FAK458795 FKG458795 FUC458795 GDY458795 GNU458795 GXQ458795 HHM458795 HRI458795 IBE458795 ILA458795 IUW458795 JES458795 JOO458795 JYK458795 KIG458795 KSC458795 LBY458795 LLU458795 LVQ458795 MFM458795 MPI458795 MZE458795 NJA458795 NSW458795 OCS458795 OMO458795 OWK458795 PGG458795 PQC458795 PZY458795 QJU458795 QTQ458795 RDM458795 RNI458795 RXE458795 SHA458795 SQW458795 TAS458795 TKO458795 TUK458795 UEG458795 UOC458795 UXY458795 VHU458795 VRQ458795 WBM458795 WLI458795 WVE458795 IS524331 SO524331 ACK524331 AMG524331 AWC524331 BFY524331 BPU524331 BZQ524331 CJM524331 CTI524331 DDE524331 DNA524331 DWW524331 EGS524331 EQO524331 FAK524331 FKG524331 FUC524331 GDY524331 GNU524331 GXQ524331 HHM524331 HRI524331 IBE524331 ILA524331 IUW524331 JES524331 JOO524331 JYK524331 KIG524331 KSC524331 LBY524331 LLU524331 LVQ524331 MFM524331 MPI524331 MZE524331 NJA524331 NSW524331 OCS524331 OMO524331 OWK524331 PGG524331 PQC524331 PZY524331 QJU524331 QTQ524331 RDM524331 RNI524331 RXE524331 SHA524331 SQW524331 TAS524331 TKO524331 TUK524331 UEG524331 UOC524331 UXY524331 VHU524331 VRQ524331 WBM524331 WLI524331 WVE524331 IS589867 SO589867 ACK589867 AMG589867 AWC589867 BFY589867 BPU589867 BZQ589867 CJM589867 CTI589867 DDE589867 DNA589867 DWW589867 EGS589867 EQO589867 FAK589867 FKG589867 FUC589867 GDY589867 GNU589867 GXQ589867 HHM589867 HRI589867 IBE589867 ILA589867 IUW589867 JES589867 JOO589867 JYK589867 KIG589867 KSC589867 LBY589867 LLU589867 LVQ589867 MFM589867 MPI589867 MZE589867 NJA589867 NSW589867 OCS589867 OMO589867 OWK589867 PGG589867 PQC589867 PZY589867 QJU589867 QTQ589867 RDM589867 RNI589867 RXE589867 SHA589867 SQW589867 TAS589867 TKO589867 TUK589867 UEG589867 UOC589867 UXY589867 VHU589867 VRQ589867 WBM589867 WLI589867 WVE589867 IS655403 SO655403 ACK655403 AMG655403 AWC655403 BFY655403 BPU655403 BZQ655403 CJM655403 CTI655403 DDE655403 DNA655403 DWW655403 EGS655403 EQO655403 FAK655403 FKG655403 FUC655403 GDY655403 GNU655403 GXQ655403 HHM655403 HRI655403 IBE655403 ILA655403 IUW655403 JES655403 JOO655403 JYK655403 KIG655403 KSC655403 LBY655403 LLU655403 LVQ655403 MFM655403 MPI655403 MZE655403 NJA655403 NSW655403 OCS655403 OMO655403 OWK655403 PGG655403 PQC655403 PZY655403 QJU655403 QTQ655403 RDM655403 RNI655403 RXE655403 SHA655403 SQW655403 TAS655403 TKO655403 TUK655403 UEG655403 UOC655403 UXY655403 VHU655403 VRQ655403 WBM655403 WLI655403 WVE655403 IS720939 SO720939 ACK720939 AMG720939 AWC720939 BFY720939 BPU720939 BZQ720939 CJM720939 CTI720939 DDE720939 DNA720939 DWW720939 EGS720939 EQO720939 FAK720939 FKG720939 FUC720939 GDY720939 GNU720939 GXQ720939 HHM720939 HRI720939 IBE720939 ILA720939 IUW720939 JES720939 JOO720939 JYK720939 KIG720939 KSC720939 LBY720939 LLU720939 LVQ720939 MFM720939 MPI720939 MZE720939 NJA720939 NSW720939 OCS720939 OMO720939 OWK720939 PGG720939 PQC720939 PZY720939 QJU720939 QTQ720939 RDM720939 RNI720939 RXE720939 SHA720939 SQW720939 TAS720939 TKO720939 TUK720939 UEG720939 UOC720939 UXY720939 VHU720939 VRQ720939 WBM720939 WLI720939 WVE720939 IS786475 SO786475 ACK786475 AMG786475 AWC786475 BFY786475 BPU786475 BZQ786475 CJM786475 CTI786475 DDE786475 DNA786475 DWW786475 EGS786475 EQO786475 FAK786475 FKG786475 FUC786475 GDY786475 GNU786475 GXQ786475 HHM786475 HRI786475 IBE786475 ILA786475 IUW786475 JES786475 JOO786475 JYK786475 KIG786475 KSC786475 LBY786475 LLU786475 LVQ786475 MFM786475 MPI786475 MZE786475 NJA786475 NSW786475 OCS786475 OMO786475 OWK786475 PGG786475 PQC786475 PZY786475 QJU786475 QTQ786475 RDM786475 RNI786475 RXE786475 SHA786475 SQW786475 TAS786475 TKO786475 TUK786475 UEG786475 UOC786475 UXY786475 VHU786475 VRQ786475 WBM786475 WLI786475 WVE786475 IS852011 SO852011 ACK852011 AMG852011 AWC852011 BFY852011 BPU852011 BZQ852011 CJM852011 CTI852011 DDE852011 DNA852011 DWW852011 EGS852011 EQO852011 FAK852011 FKG852011 FUC852011 GDY852011 GNU852011 GXQ852011 HHM852011 HRI852011 IBE852011 ILA852011 IUW852011 JES852011 JOO852011 JYK852011 KIG852011 KSC852011 LBY852011 LLU852011 LVQ852011 MFM852011 MPI852011 MZE852011 NJA852011 NSW852011 OCS852011 OMO852011 OWK852011 PGG852011 PQC852011 PZY852011 QJU852011 QTQ852011 RDM852011 RNI852011 RXE852011 SHA852011 SQW852011 TAS852011 TKO852011 TUK852011 UEG852011 UOC852011 UXY852011 VHU852011 VRQ852011 WBM852011 WLI852011 WVE852011 IS917547 SO917547 ACK917547 AMG917547 AWC917547 BFY917547 BPU917547 BZQ917547 CJM917547 CTI917547 DDE917547 DNA917547 DWW917547 EGS917547 EQO917547 FAK917547 FKG917547 FUC917547 GDY917547 GNU917547 GXQ917547 HHM917547 HRI917547 IBE917547 ILA917547 IUW917547 JES917547 JOO917547 JYK917547 KIG917547 KSC917547 LBY917547 LLU917547 LVQ917547 MFM917547 MPI917547 MZE917547 NJA917547 NSW917547 OCS917547 OMO917547 OWK917547 PGG917547 PQC917547 PZY917547 QJU917547 QTQ917547 RDM917547 RNI917547 RXE917547 SHA917547 SQW917547 TAS917547 TKO917547 TUK917547 UEG917547 UOC917547 UXY917547 VHU917547 VRQ917547 WBM917547 WLI917547 WVE917547 IS983083 SO983083 ACK983083 AMG983083 AWC983083 BFY983083 BPU983083 BZQ983083 CJM983083 CTI983083 DDE983083 DNA983083 DWW983083 EGS983083 EQO983083 FAK983083 FKG983083 FUC983083 GDY983083 GNU983083 GXQ983083 HHM983083 HRI983083 IBE983083 ILA983083 IUW983083 JES983083 JOO983083 JYK983083 KIG983083 KSC983083 LBY983083 LLU983083 LVQ983083 MFM983083 MPI983083 MZE983083 NJA983083 NSW983083 OCS983083 OMO983083 OWK983083 PGG983083 PQC983083 PZY983083 QJU983083 QTQ983083 RDM983083 RNI983083 RXE983083 SHA983083 SQW983083 TAS983083 TKO983083 TUK983083 UEG983083 UOC983083 UXY983083 VHU983083 VRQ983083 WBM983083 WLI983083 WVE983083 B65580:W65595 IS65596:IS65603 SO65596:SO65603 ACK65596:ACK65603 AMG65596:AMG65603 AWC65596:AWC65603 BFY65596:BFY65603 BPU65596:BPU65603 BZQ65596:BZQ65603 CJM65596:CJM65603 CTI65596:CTI65603 DDE65596:DDE65603 DNA65596:DNA65603 DWW65596:DWW65603 EGS65596:EGS65603 EQO65596:EQO65603 FAK65596:FAK65603 FKG65596:FKG65603 FUC65596:FUC65603 GDY65596:GDY65603 GNU65596:GNU65603 GXQ65596:GXQ65603 HHM65596:HHM65603 HRI65596:HRI65603 IBE65596:IBE65603 ILA65596:ILA65603 IUW65596:IUW65603 JES65596:JES65603 JOO65596:JOO65603 JYK65596:JYK65603 KIG65596:KIG65603 KSC65596:KSC65603 LBY65596:LBY65603 LLU65596:LLU65603 LVQ65596:LVQ65603 MFM65596:MFM65603 MPI65596:MPI65603 MZE65596:MZE65603 NJA65596:NJA65603 NSW65596:NSW65603 OCS65596:OCS65603 OMO65596:OMO65603 OWK65596:OWK65603 PGG65596:PGG65603 PQC65596:PQC65603 PZY65596:PZY65603 QJU65596:QJU65603 QTQ65596:QTQ65603 RDM65596:RDM65603 RNI65596:RNI65603 RXE65596:RXE65603 SHA65596:SHA65603 SQW65596:SQW65603 TAS65596:TAS65603 TKO65596:TKO65603 TUK65596:TUK65603 UEG65596:UEG65603 UOC65596:UOC65603 UXY65596:UXY65603 VHU65596:VHU65603 VRQ65596:VRQ65603 WBM65596:WBM65603 WLI65596:WLI65603 WVE65596:WVE65603 IS131132:IS131139 SO131132:SO131139 ACK131132:ACK131139 AMG131132:AMG131139 AWC131132:AWC131139 BFY131132:BFY131139 BPU131132:BPU131139 BZQ131132:BZQ131139 CJM131132:CJM131139 CTI131132:CTI131139 DDE131132:DDE131139 DNA131132:DNA131139 DWW131132:DWW131139 EGS131132:EGS131139 EQO131132:EQO131139 FAK131132:FAK131139 FKG131132:FKG131139 FUC131132:FUC131139 GDY131132:GDY131139 GNU131132:GNU131139 GXQ131132:GXQ131139 HHM131132:HHM131139 HRI131132:HRI131139 IBE131132:IBE131139 ILA131132:ILA131139 IUW131132:IUW131139 JES131132:JES131139 JOO131132:JOO131139 JYK131132:JYK131139 KIG131132:KIG131139 KSC131132:KSC131139 LBY131132:LBY131139 LLU131132:LLU131139 LVQ131132:LVQ131139 MFM131132:MFM131139 MPI131132:MPI131139 MZE131132:MZE131139 NJA131132:NJA131139 NSW131132:NSW131139 OCS131132:OCS131139 OMO131132:OMO131139 OWK131132:OWK131139 PGG131132:PGG131139 PQC131132:PQC131139 PZY131132:PZY131139 QJU131132:QJU131139 QTQ131132:QTQ131139 RDM131132:RDM131139 RNI131132:RNI131139 RXE131132:RXE131139 SHA131132:SHA131139 SQW131132:SQW131139 TAS131132:TAS131139 TKO131132:TKO131139 TUK131132:TUK131139 UEG131132:UEG131139 UOC131132:UOC131139 UXY131132:UXY131139 VHU131132:VHU131139 VRQ131132:VRQ131139 WBM131132:WBM131139 WLI131132:WLI131139 WVE131132:WVE131139 IS196668:IS196675 SO196668:SO196675 ACK196668:ACK196675 AMG196668:AMG196675 AWC196668:AWC196675 BFY196668:BFY196675 BPU196668:BPU196675 BZQ196668:BZQ196675 CJM196668:CJM196675 CTI196668:CTI196675 DDE196668:DDE196675 DNA196668:DNA196675 DWW196668:DWW196675 EGS196668:EGS196675 EQO196668:EQO196675 FAK196668:FAK196675 FKG196668:FKG196675 FUC196668:FUC196675 GDY196668:GDY196675 GNU196668:GNU196675 GXQ196668:GXQ196675 HHM196668:HHM196675 HRI196668:HRI196675 IBE196668:IBE196675 ILA196668:ILA196675 IUW196668:IUW196675 JES196668:JES196675 JOO196668:JOO196675 JYK196668:JYK196675 KIG196668:KIG196675 KSC196668:KSC196675 LBY196668:LBY196675 LLU196668:LLU196675 LVQ196668:LVQ196675 MFM196668:MFM196675 MPI196668:MPI196675 MZE196668:MZE196675 NJA196668:NJA196675 NSW196668:NSW196675 OCS196668:OCS196675 OMO196668:OMO196675 OWK196668:OWK196675 PGG196668:PGG196675 PQC196668:PQC196675 PZY196668:PZY196675 QJU196668:QJU196675 QTQ196668:QTQ196675 RDM196668:RDM196675 RNI196668:RNI196675 RXE196668:RXE196675 SHA196668:SHA196675 SQW196668:SQW196675 TAS196668:TAS196675 TKO196668:TKO196675 TUK196668:TUK196675 UEG196668:UEG196675 UOC196668:UOC196675 UXY196668:UXY196675 VHU196668:VHU196675 VRQ196668:VRQ196675 WBM196668:WBM196675 WLI196668:WLI196675 WVE196668:WVE196675 IS262204:IS262211 SO262204:SO262211 ACK262204:ACK262211 AMG262204:AMG262211 AWC262204:AWC262211 BFY262204:BFY262211 BPU262204:BPU262211 BZQ262204:BZQ262211 CJM262204:CJM262211 CTI262204:CTI262211 DDE262204:DDE262211 DNA262204:DNA262211 DWW262204:DWW262211 EGS262204:EGS262211 EQO262204:EQO262211 FAK262204:FAK262211 FKG262204:FKG262211 FUC262204:FUC262211 GDY262204:GDY262211 GNU262204:GNU262211 GXQ262204:GXQ262211 HHM262204:HHM262211 HRI262204:HRI262211 IBE262204:IBE262211 ILA262204:ILA262211 IUW262204:IUW262211 JES262204:JES262211 JOO262204:JOO262211 JYK262204:JYK262211 KIG262204:KIG262211 KSC262204:KSC262211 LBY262204:LBY262211 LLU262204:LLU262211 LVQ262204:LVQ262211 MFM262204:MFM262211 MPI262204:MPI262211 MZE262204:MZE262211 NJA262204:NJA262211 NSW262204:NSW262211 OCS262204:OCS262211 OMO262204:OMO262211 OWK262204:OWK262211 PGG262204:PGG262211 PQC262204:PQC262211 PZY262204:PZY262211 QJU262204:QJU262211 QTQ262204:QTQ262211 RDM262204:RDM262211 RNI262204:RNI262211 RXE262204:RXE262211 SHA262204:SHA262211 SQW262204:SQW262211 TAS262204:TAS262211 TKO262204:TKO262211 TUK262204:TUK262211 UEG262204:UEG262211 UOC262204:UOC262211 UXY262204:UXY262211 VHU262204:VHU262211 VRQ262204:VRQ262211 WBM262204:WBM262211 WLI262204:WLI262211 WVE262204:WVE262211 IS327740:IS327747 SO327740:SO327747 ACK327740:ACK327747 AMG327740:AMG327747 AWC327740:AWC327747 BFY327740:BFY327747 BPU327740:BPU327747 BZQ327740:BZQ327747 CJM327740:CJM327747 CTI327740:CTI327747 DDE327740:DDE327747 DNA327740:DNA327747 DWW327740:DWW327747 EGS327740:EGS327747 EQO327740:EQO327747 FAK327740:FAK327747 FKG327740:FKG327747 FUC327740:FUC327747 GDY327740:GDY327747 GNU327740:GNU327747 GXQ327740:GXQ327747 HHM327740:HHM327747 HRI327740:HRI327747 IBE327740:IBE327747 ILA327740:ILA327747 IUW327740:IUW327747 JES327740:JES327747 JOO327740:JOO327747 JYK327740:JYK327747 KIG327740:KIG327747 KSC327740:KSC327747 LBY327740:LBY327747 LLU327740:LLU327747 LVQ327740:LVQ327747 MFM327740:MFM327747 MPI327740:MPI327747 MZE327740:MZE327747 NJA327740:NJA327747 NSW327740:NSW327747 OCS327740:OCS327747 OMO327740:OMO327747 OWK327740:OWK327747 PGG327740:PGG327747 PQC327740:PQC327747 PZY327740:PZY327747 QJU327740:QJU327747 QTQ327740:QTQ327747 RDM327740:RDM327747 RNI327740:RNI327747 RXE327740:RXE327747 SHA327740:SHA327747 SQW327740:SQW327747 TAS327740:TAS327747 TKO327740:TKO327747 TUK327740:TUK327747 UEG327740:UEG327747 UOC327740:UOC327747 UXY327740:UXY327747 VHU327740:VHU327747 VRQ327740:VRQ327747 WBM327740:WBM327747 WLI327740:WLI327747 WVE327740:WVE327747 IS393276:IS393283 SO393276:SO393283 ACK393276:ACK393283 AMG393276:AMG393283 AWC393276:AWC393283 BFY393276:BFY393283 BPU393276:BPU393283 BZQ393276:BZQ393283 CJM393276:CJM393283 CTI393276:CTI393283 DDE393276:DDE393283 DNA393276:DNA393283 DWW393276:DWW393283 EGS393276:EGS393283 EQO393276:EQO393283 FAK393276:FAK393283 FKG393276:FKG393283 FUC393276:FUC393283 GDY393276:GDY393283 GNU393276:GNU393283 GXQ393276:GXQ393283 HHM393276:HHM393283 HRI393276:HRI393283 IBE393276:IBE393283 ILA393276:ILA393283 IUW393276:IUW393283 JES393276:JES393283 JOO393276:JOO393283 JYK393276:JYK393283 KIG393276:KIG393283 KSC393276:KSC393283 LBY393276:LBY393283 LLU393276:LLU393283 LVQ393276:LVQ393283 MFM393276:MFM393283 MPI393276:MPI393283 MZE393276:MZE393283 NJA393276:NJA393283 NSW393276:NSW393283 OCS393276:OCS393283 OMO393276:OMO393283 OWK393276:OWK393283 PGG393276:PGG393283 PQC393276:PQC393283 PZY393276:PZY393283 QJU393276:QJU393283 QTQ393276:QTQ393283 RDM393276:RDM393283 RNI393276:RNI393283 RXE393276:RXE393283 SHA393276:SHA393283 SQW393276:SQW393283 TAS393276:TAS393283 TKO393276:TKO393283 TUK393276:TUK393283 UEG393276:UEG393283 UOC393276:UOC393283 UXY393276:UXY393283 VHU393276:VHU393283 VRQ393276:VRQ393283 WBM393276:WBM393283 WLI393276:WLI393283 WVE393276:WVE393283 IS458812:IS458819 SO458812:SO458819 ACK458812:ACK458819 AMG458812:AMG458819 AWC458812:AWC458819 BFY458812:BFY458819 BPU458812:BPU458819 BZQ458812:BZQ458819 CJM458812:CJM458819 CTI458812:CTI458819 DDE458812:DDE458819 DNA458812:DNA458819 DWW458812:DWW458819 EGS458812:EGS458819 EQO458812:EQO458819 FAK458812:FAK458819 FKG458812:FKG458819 FUC458812:FUC458819 GDY458812:GDY458819 GNU458812:GNU458819 GXQ458812:GXQ458819 HHM458812:HHM458819 HRI458812:HRI458819 IBE458812:IBE458819 ILA458812:ILA458819 IUW458812:IUW458819 JES458812:JES458819 JOO458812:JOO458819 JYK458812:JYK458819 KIG458812:KIG458819 KSC458812:KSC458819 LBY458812:LBY458819 LLU458812:LLU458819 LVQ458812:LVQ458819 MFM458812:MFM458819 MPI458812:MPI458819 MZE458812:MZE458819 NJA458812:NJA458819 NSW458812:NSW458819 OCS458812:OCS458819 OMO458812:OMO458819 OWK458812:OWK458819 PGG458812:PGG458819 PQC458812:PQC458819 PZY458812:PZY458819 QJU458812:QJU458819 QTQ458812:QTQ458819 RDM458812:RDM458819 RNI458812:RNI458819 RXE458812:RXE458819 SHA458812:SHA458819 SQW458812:SQW458819 TAS458812:TAS458819 TKO458812:TKO458819 TUK458812:TUK458819 UEG458812:UEG458819 UOC458812:UOC458819 UXY458812:UXY458819 VHU458812:VHU458819 VRQ458812:VRQ458819 WBM458812:WBM458819 WLI458812:WLI458819 WVE458812:WVE458819 IS524348:IS524355 SO524348:SO524355 ACK524348:ACK524355 AMG524348:AMG524355 AWC524348:AWC524355 BFY524348:BFY524355 BPU524348:BPU524355 BZQ524348:BZQ524355 CJM524348:CJM524355 CTI524348:CTI524355 DDE524348:DDE524355 DNA524348:DNA524355 DWW524348:DWW524355 EGS524348:EGS524355 EQO524348:EQO524355 FAK524348:FAK524355 FKG524348:FKG524355 FUC524348:FUC524355 GDY524348:GDY524355 GNU524348:GNU524355 GXQ524348:GXQ524355 HHM524348:HHM524355 HRI524348:HRI524355 IBE524348:IBE524355 ILA524348:ILA524355 IUW524348:IUW524355 JES524348:JES524355 JOO524348:JOO524355 JYK524348:JYK524355 KIG524348:KIG524355 KSC524348:KSC524355 LBY524348:LBY524355 LLU524348:LLU524355 LVQ524348:LVQ524355 MFM524348:MFM524355 MPI524348:MPI524355 MZE524348:MZE524355 NJA524348:NJA524355 NSW524348:NSW524355 OCS524348:OCS524355 OMO524348:OMO524355 OWK524348:OWK524355 PGG524348:PGG524355 PQC524348:PQC524355 PZY524348:PZY524355 QJU524348:QJU524355 QTQ524348:QTQ524355 RDM524348:RDM524355 RNI524348:RNI524355 RXE524348:RXE524355 SHA524348:SHA524355 SQW524348:SQW524355 TAS524348:TAS524355 TKO524348:TKO524355 TUK524348:TUK524355 UEG524348:UEG524355 UOC524348:UOC524355 UXY524348:UXY524355 VHU524348:VHU524355 VRQ524348:VRQ524355 WBM524348:WBM524355 WLI524348:WLI524355 WVE524348:WVE524355 IS589884:IS589891 SO589884:SO589891 ACK589884:ACK589891 AMG589884:AMG589891 AWC589884:AWC589891 BFY589884:BFY589891 BPU589884:BPU589891 BZQ589884:BZQ589891 CJM589884:CJM589891 CTI589884:CTI589891 DDE589884:DDE589891 DNA589884:DNA589891 DWW589884:DWW589891 EGS589884:EGS589891 EQO589884:EQO589891 FAK589884:FAK589891 FKG589884:FKG589891 FUC589884:FUC589891 GDY589884:GDY589891 GNU589884:GNU589891 GXQ589884:GXQ589891 HHM589884:HHM589891 HRI589884:HRI589891 IBE589884:IBE589891 ILA589884:ILA589891 IUW589884:IUW589891 JES589884:JES589891 JOO589884:JOO589891 JYK589884:JYK589891 KIG589884:KIG589891 KSC589884:KSC589891 LBY589884:LBY589891 LLU589884:LLU589891 LVQ589884:LVQ589891 MFM589884:MFM589891 MPI589884:MPI589891 MZE589884:MZE589891 NJA589884:NJA589891 NSW589884:NSW589891 OCS589884:OCS589891 OMO589884:OMO589891 OWK589884:OWK589891 PGG589884:PGG589891 PQC589884:PQC589891 PZY589884:PZY589891 QJU589884:QJU589891 QTQ589884:QTQ589891 RDM589884:RDM589891 RNI589884:RNI589891 RXE589884:RXE589891 SHA589884:SHA589891 SQW589884:SQW589891 TAS589884:TAS589891 TKO589884:TKO589891 TUK589884:TUK589891 UEG589884:UEG589891 UOC589884:UOC589891 UXY589884:UXY589891 VHU589884:VHU589891 VRQ589884:VRQ589891 WBM589884:WBM589891 WLI589884:WLI589891 WVE589884:WVE589891 IS655420:IS655427 SO655420:SO655427 ACK655420:ACK655427 AMG655420:AMG655427 AWC655420:AWC655427 BFY655420:BFY655427 BPU655420:BPU655427 BZQ655420:BZQ655427 CJM655420:CJM655427 CTI655420:CTI655427 DDE655420:DDE655427 DNA655420:DNA655427 DWW655420:DWW655427 EGS655420:EGS655427 EQO655420:EQO655427 FAK655420:FAK655427 FKG655420:FKG655427 FUC655420:FUC655427 GDY655420:GDY655427 GNU655420:GNU655427 GXQ655420:GXQ655427 HHM655420:HHM655427 HRI655420:HRI655427 IBE655420:IBE655427 ILA655420:ILA655427 IUW655420:IUW655427 JES655420:JES655427 JOO655420:JOO655427 JYK655420:JYK655427 KIG655420:KIG655427 KSC655420:KSC655427 LBY655420:LBY655427 LLU655420:LLU655427 LVQ655420:LVQ655427 MFM655420:MFM655427 MPI655420:MPI655427 MZE655420:MZE655427 NJA655420:NJA655427 NSW655420:NSW655427 OCS655420:OCS655427 OMO655420:OMO655427 OWK655420:OWK655427 PGG655420:PGG655427 PQC655420:PQC655427 PZY655420:PZY655427 QJU655420:QJU655427 QTQ655420:QTQ655427 RDM655420:RDM655427 RNI655420:RNI655427 RXE655420:RXE655427 SHA655420:SHA655427 SQW655420:SQW655427 TAS655420:TAS655427 TKO655420:TKO655427 TUK655420:TUK655427 UEG655420:UEG655427 UOC655420:UOC655427 UXY655420:UXY655427 VHU655420:VHU655427 VRQ655420:VRQ655427 WBM655420:WBM655427 WLI655420:WLI655427 WVE655420:WVE655427 IS720956:IS720963 SO720956:SO720963 ACK720956:ACK720963 AMG720956:AMG720963 AWC720956:AWC720963 BFY720956:BFY720963 BPU720956:BPU720963 BZQ720956:BZQ720963 CJM720956:CJM720963 CTI720956:CTI720963 DDE720956:DDE720963 DNA720956:DNA720963 DWW720956:DWW720963 EGS720956:EGS720963 EQO720956:EQO720963 FAK720956:FAK720963 FKG720956:FKG720963 FUC720956:FUC720963 GDY720956:GDY720963 GNU720956:GNU720963 GXQ720956:GXQ720963 HHM720956:HHM720963 HRI720956:HRI720963 IBE720956:IBE720963 ILA720956:ILA720963 IUW720956:IUW720963 JES720956:JES720963 JOO720956:JOO720963 JYK720956:JYK720963 KIG720956:KIG720963 KSC720956:KSC720963 LBY720956:LBY720963 LLU720956:LLU720963 LVQ720956:LVQ720963 MFM720956:MFM720963 MPI720956:MPI720963 MZE720956:MZE720963 NJA720956:NJA720963 NSW720956:NSW720963 OCS720956:OCS720963 OMO720956:OMO720963 OWK720956:OWK720963 PGG720956:PGG720963 PQC720956:PQC720963 PZY720956:PZY720963 QJU720956:QJU720963 QTQ720956:QTQ720963 RDM720956:RDM720963 RNI720956:RNI720963 RXE720956:RXE720963 SHA720956:SHA720963 SQW720956:SQW720963 TAS720956:TAS720963 TKO720956:TKO720963 TUK720956:TUK720963 UEG720956:UEG720963 UOC720956:UOC720963 UXY720956:UXY720963 VHU720956:VHU720963 VRQ720956:VRQ720963 WBM720956:WBM720963 WLI720956:WLI720963 WVE720956:WVE720963 IS786492:IS786499 SO786492:SO786499 ACK786492:ACK786499 AMG786492:AMG786499 AWC786492:AWC786499 BFY786492:BFY786499 BPU786492:BPU786499 BZQ786492:BZQ786499 CJM786492:CJM786499 CTI786492:CTI786499 DDE786492:DDE786499 DNA786492:DNA786499 DWW786492:DWW786499 EGS786492:EGS786499 EQO786492:EQO786499 FAK786492:FAK786499 FKG786492:FKG786499 FUC786492:FUC786499 GDY786492:GDY786499 GNU786492:GNU786499 GXQ786492:GXQ786499 HHM786492:HHM786499 HRI786492:HRI786499 IBE786492:IBE786499 ILA786492:ILA786499 IUW786492:IUW786499 JES786492:JES786499 JOO786492:JOO786499 JYK786492:JYK786499 KIG786492:KIG786499 KSC786492:KSC786499 LBY786492:LBY786499 LLU786492:LLU786499 LVQ786492:LVQ786499 MFM786492:MFM786499 MPI786492:MPI786499 MZE786492:MZE786499 NJA786492:NJA786499 NSW786492:NSW786499 OCS786492:OCS786499 OMO786492:OMO786499 OWK786492:OWK786499 PGG786492:PGG786499 PQC786492:PQC786499 PZY786492:PZY786499 QJU786492:QJU786499 QTQ786492:QTQ786499 RDM786492:RDM786499 RNI786492:RNI786499 RXE786492:RXE786499 SHA786492:SHA786499 SQW786492:SQW786499 TAS786492:TAS786499 TKO786492:TKO786499 TUK786492:TUK786499 UEG786492:UEG786499 UOC786492:UOC786499 UXY786492:UXY786499 VHU786492:VHU786499 VRQ786492:VRQ786499 WBM786492:WBM786499 WLI786492:WLI786499 WVE786492:WVE786499 IS852028:IS852035 SO852028:SO852035 ACK852028:ACK852035 AMG852028:AMG852035 AWC852028:AWC852035 BFY852028:BFY852035 BPU852028:BPU852035 BZQ852028:BZQ852035 CJM852028:CJM852035 CTI852028:CTI852035 DDE852028:DDE852035 DNA852028:DNA852035 DWW852028:DWW852035 EGS852028:EGS852035 EQO852028:EQO852035 FAK852028:FAK852035 FKG852028:FKG852035 FUC852028:FUC852035 GDY852028:GDY852035 GNU852028:GNU852035 GXQ852028:GXQ852035 HHM852028:HHM852035 HRI852028:HRI852035 IBE852028:IBE852035 ILA852028:ILA852035 IUW852028:IUW852035 JES852028:JES852035 JOO852028:JOO852035 JYK852028:JYK852035 KIG852028:KIG852035 KSC852028:KSC852035 LBY852028:LBY852035 LLU852028:LLU852035 LVQ852028:LVQ852035 MFM852028:MFM852035 MPI852028:MPI852035 MZE852028:MZE852035 NJA852028:NJA852035 NSW852028:NSW852035 OCS852028:OCS852035 OMO852028:OMO852035 OWK852028:OWK852035 PGG852028:PGG852035 PQC852028:PQC852035 PZY852028:PZY852035 QJU852028:QJU852035 QTQ852028:QTQ852035 RDM852028:RDM852035 RNI852028:RNI852035 RXE852028:RXE852035 SHA852028:SHA852035 SQW852028:SQW852035 TAS852028:TAS852035 TKO852028:TKO852035 TUK852028:TUK852035 UEG852028:UEG852035 UOC852028:UOC852035 UXY852028:UXY852035 VHU852028:VHU852035 VRQ852028:VRQ852035 WBM852028:WBM852035 WLI852028:WLI852035 WVE852028:WVE852035 IS917564:IS917571 SO917564:SO917571 ACK917564:ACK917571 AMG917564:AMG917571 AWC917564:AWC917571 BFY917564:BFY917571 BPU917564:BPU917571 BZQ917564:BZQ917571 CJM917564:CJM917571 CTI917564:CTI917571 DDE917564:DDE917571 DNA917564:DNA917571 DWW917564:DWW917571 EGS917564:EGS917571 EQO917564:EQO917571 FAK917564:FAK917571 FKG917564:FKG917571 FUC917564:FUC917571 GDY917564:GDY917571 GNU917564:GNU917571 GXQ917564:GXQ917571 HHM917564:HHM917571 HRI917564:HRI917571 IBE917564:IBE917571 ILA917564:ILA917571 IUW917564:IUW917571 JES917564:JES917571 JOO917564:JOO917571 JYK917564:JYK917571 KIG917564:KIG917571 KSC917564:KSC917571 LBY917564:LBY917571 LLU917564:LLU917571 LVQ917564:LVQ917571 MFM917564:MFM917571 MPI917564:MPI917571 MZE917564:MZE917571 NJA917564:NJA917571 NSW917564:NSW917571 OCS917564:OCS917571 OMO917564:OMO917571 OWK917564:OWK917571 PGG917564:PGG917571 PQC917564:PQC917571 PZY917564:PZY917571 QJU917564:QJU917571 QTQ917564:QTQ917571 RDM917564:RDM917571 RNI917564:RNI917571 RXE917564:RXE917571 SHA917564:SHA917571 SQW917564:SQW917571 TAS917564:TAS917571 TKO917564:TKO917571 TUK917564:TUK917571 UEG917564:UEG917571 UOC917564:UOC917571 UXY917564:UXY917571 VHU917564:VHU917571 VRQ917564:VRQ917571 WBM917564:WBM917571 WLI917564:WLI917571 WVE917564:WVE917571 IS983100:IS983107 SO983100:SO983107 ACK983100:ACK983107 AMG983100:AMG983107 AWC983100:AWC983107 BFY983100:BFY983107 BPU983100:BPU983107 BZQ983100:BZQ983107 CJM983100:CJM983107 CTI983100:CTI983107 DDE983100:DDE983107 DNA983100:DNA983107 DWW983100:DWW983107 EGS983100:EGS983107 EQO983100:EQO983107 FAK983100:FAK983107 FKG983100:FKG983107 FUC983100:FUC983107 GDY983100:GDY983107 GNU983100:GNU983107 GXQ983100:GXQ983107 HHM983100:HHM983107 HRI983100:HRI983107 IBE983100:IBE983107 ILA983100:ILA983107 IUW983100:IUW983107 JES983100:JES983107 JOO983100:JOO983107 JYK983100:JYK983107 KIG983100:KIG983107 KSC983100:KSC983107 LBY983100:LBY983107 LLU983100:LLU983107 LVQ983100:LVQ983107 MFM983100:MFM983107 MPI983100:MPI983107 MZE983100:MZE983107 NJA983100:NJA983107 NSW983100:NSW983107 OCS983100:OCS983107 OMO983100:OMO983107 OWK983100:OWK983107 PGG983100:PGG983107 PQC983100:PQC983107 PZY983100:PZY983107 QJU983100:QJU983107 QTQ983100:QTQ983107 RDM983100:RDM983107 RNI983100:RNI983107 RXE983100:RXE983107 SHA983100:SHA983107 SQW983100:SQW983107 TAS983100:TAS983107 TKO983100:TKO983107 TUK983100:TUK983107 UEG983100:UEG983107 UOC983100:UOC983107 UXY983100:UXY983107 VHU983100:VHU983107 VRQ983100:VRQ983107 WBM983100:WBM983107 WLI983100:WLI983107 WVE983100:WVE983107 B131116:W131131 B196652:W196667 IU65580:IW65595 SQ65580:SS65595 ACM65580:ACO65595 AMI65580:AMK65595 AWE65580:AWG65595 BGA65580:BGC65595 BPW65580:BPY65595 BZS65580:BZU65595 CJO65580:CJQ65595 CTK65580:CTM65595 DDG65580:DDI65595 DNC65580:DNE65595 DWY65580:DXA65595 EGU65580:EGW65595 EQQ65580:EQS65595 FAM65580:FAO65595 FKI65580:FKK65595 FUE65580:FUG65595 GEA65580:GEC65595 GNW65580:GNY65595 GXS65580:GXU65595 HHO65580:HHQ65595 HRK65580:HRM65595 IBG65580:IBI65595 ILC65580:ILE65595 IUY65580:IVA65595 JEU65580:JEW65595 JOQ65580:JOS65595 JYM65580:JYO65595 KII65580:KIK65595 KSE65580:KSG65595 LCA65580:LCC65595 LLW65580:LLY65595 LVS65580:LVU65595 MFO65580:MFQ65595 MPK65580:MPM65595 MZG65580:MZI65595 NJC65580:NJE65595 NSY65580:NTA65595 OCU65580:OCW65595 OMQ65580:OMS65595 OWM65580:OWO65595 PGI65580:PGK65595 PQE65580:PQG65595 QAA65580:QAC65595 QJW65580:QJY65595 QTS65580:QTU65595 RDO65580:RDQ65595 RNK65580:RNM65595 RXG65580:RXI65595 SHC65580:SHE65595 SQY65580:SRA65595 TAU65580:TAW65595 TKQ65580:TKS65595 TUM65580:TUO65595 UEI65580:UEK65595 UOE65580:UOG65595 UYA65580:UYC65595 VHW65580:VHY65595 VRS65580:VRU65595 WBO65580:WBQ65595 WLK65580:WLM65595 WVG65580:WVI65595 B262188:W262203 IU131116:IW131131 SQ131116:SS131131 ACM131116:ACO131131 AMI131116:AMK131131 AWE131116:AWG131131 BGA131116:BGC131131 BPW131116:BPY131131 BZS131116:BZU131131 CJO131116:CJQ131131 CTK131116:CTM131131 DDG131116:DDI131131 DNC131116:DNE131131 DWY131116:DXA131131 EGU131116:EGW131131 EQQ131116:EQS131131 FAM131116:FAO131131 FKI131116:FKK131131 FUE131116:FUG131131 GEA131116:GEC131131 GNW131116:GNY131131 GXS131116:GXU131131 HHO131116:HHQ131131 HRK131116:HRM131131 IBG131116:IBI131131 ILC131116:ILE131131 IUY131116:IVA131131 JEU131116:JEW131131 JOQ131116:JOS131131 JYM131116:JYO131131 KII131116:KIK131131 KSE131116:KSG131131 LCA131116:LCC131131 LLW131116:LLY131131 LVS131116:LVU131131 MFO131116:MFQ131131 MPK131116:MPM131131 MZG131116:MZI131131 NJC131116:NJE131131 NSY131116:NTA131131 OCU131116:OCW131131 OMQ131116:OMS131131 OWM131116:OWO131131 PGI131116:PGK131131 PQE131116:PQG131131 QAA131116:QAC131131 QJW131116:QJY131131 QTS131116:QTU131131 RDO131116:RDQ131131 RNK131116:RNM131131 RXG131116:RXI131131 SHC131116:SHE131131 SQY131116:SRA131131 TAU131116:TAW131131 TKQ131116:TKS131131 TUM131116:TUO131131 UEI131116:UEK131131 UOE131116:UOG131131 UYA131116:UYC131131 VHW131116:VHY131131 VRS131116:VRU131131 WBO131116:WBQ131131 WLK131116:WLM131131 WVG131116:WVI131131 B327724:W327739 IU196652:IW196667 SQ196652:SS196667 ACM196652:ACO196667 AMI196652:AMK196667 AWE196652:AWG196667 BGA196652:BGC196667 BPW196652:BPY196667 BZS196652:BZU196667 CJO196652:CJQ196667 CTK196652:CTM196667 DDG196652:DDI196667 DNC196652:DNE196667 DWY196652:DXA196667 EGU196652:EGW196667 EQQ196652:EQS196667 FAM196652:FAO196667 FKI196652:FKK196667 FUE196652:FUG196667 GEA196652:GEC196667 GNW196652:GNY196667 GXS196652:GXU196667 HHO196652:HHQ196667 HRK196652:HRM196667 IBG196652:IBI196667 ILC196652:ILE196667 IUY196652:IVA196667 JEU196652:JEW196667 JOQ196652:JOS196667 JYM196652:JYO196667 KII196652:KIK196667 KSE196652:KSG196667 LCA196652:LCC196667 LLW196652:LLY196667 LVS196652:LVU196667 MFO196652:MFQ196667 MPK196652:MPM196667 MZG196652:MZI196667 NJC196652:NJE196667 NSY196652:NTA196667 OCU196652:OCW196667 OMQ196652:OMS196667 OWM196652:OWO196667 PGI196652:PGK196667 PQE196652:PQG196667 QAA196652:QAC196667 QJW196652:QJY196667 QTS196652:QTU196667 RDO196652:RDQ196667 RNK196652:RNM196667 RXG196652:RXI196667 SHC196652:SHE196667 SQY196652:SRA196667 TAU196652:TAW196667 TKQ196652:TKS196667 TUM196652:TUO196667 UEI196652:UEK196667 UOE196652:UOG196667 UYA196652:UYC196667 VHW196652:VHY196667 VRS196652:VRU196667 WBO196652:WBQ196667 WLK196652:WLM196667 WVG196652:WVI196667 B393260:W393275 IU262188:IW262203 SQ262188:SS262203 ACM262188:ACO262203 AMI262188:AMK262203 AWE262188:AWG262203 BGA262188:BGC262203 BPW262188:BPY262203 BZS262188:BZU262203 CJO262188:CJQ262203 CTK262188:CTM262203 DDG262188:DDI262203 DNC262188:DNE262203 DWY262188:DXA262203 EGU262188:EGW262203 EQQ262188:EQS262203 FAM262188:FAO262203 FKI262188:FKK262203 FUE262188:FUG262203 GEA262188:GEC262203 GNW262188:GNY262203 GXS262188:GXU262203 HHO262188:HHQ262203 HRK262188:HRM262203 IBG262188:IBI262203 ILC262188:ILE262203 IUY262188:IVA262203 JEU262188:JEW262203 JOQ262188:JOS262203 JYM262188:JYO262203 KII262188:KIK262203 KSE262188:KSG262203 LCA262188:LCC262203 LLW262188:LLY262203 LVS262188:LVU262203 MFO262188:MFQ262203 MPK262188:MPM262203 MZG262188:MZI262203 NJC262188:NJE262203 NSY262188:NTA262203 OCU262188:OCW262203 OMQ262188:OMS262203 OWM262188:OWO262203 PGI262188:PGK262203 PQE262188:PQG262203 QAA262188:QAC262203 QJW262188:QJY262203 QTS262188:QTU262203 RDO262188:RDQ262203 RNK262188:RNM262203 RXG262188:RXI262203 SHC262188:SHE262203 SQY262188:SRA262203 TAU262188:TAW262203 TKQ262188:TKS262203 TUM262188:TUO262203 UEI262188:UEK262203 UOE262188:UOG262203 UYA262188:UYC262203 VHW262188:VHY262203 VRS262188:VRU262203 WBO262188:WBQ262203 WLK262188:WLM262203 WVG262188:WVI262203 B458796:W458811 IU327724:IW327739 SQ327724:SS327739 ACM327724:ACO327739 AMI327724:AMK327739 AWE327724:AWG327739 BGA327724:BGC327739 BPW327724:BPY327739 BZS327724:BZU327739 CJO327724:CJQ327739 CTK327724:CTM327739 DDG327724:DDI327739 DNC327724:DNE327739 DWY327724:DXA327739 EGU327724:EGW327739 EQQ327724:EQS327739 FAM327724:FAO327739 FKI327724:FKK327739 FUE327724:FUG327739 GEA327724:GEC327739 GNW327724:GNY327739 GXS327724:GXU327739 HHO327724:HHQ327739 HRK327724:HRM327739 IBG327724:IBI327739 ILC327724:ILE327739 IUY327724:IVA327739 JEU327724:JEW327739 JOQ327724:JOS327739 JYM327724:JYO327739 KII327724:KIK327739 KSE327724:KSG327739 LCA327724:LCC327739 LLW327724:LLY327739 LVS327724:LVU327739 MFO327724:MFQ327739 MPK327724:MPM327739 MZG327724:MZI327739 NJC327724:NJE327739 NSY327724:NTA327739 OCU327724:OCW327739 OMQ327724:OMS327739 OWM327724:OWO327739 PGI327724:PGK327739 PQE327724:PQG327739 QAA327724:QAC327739 QJW327724:QJY327739 QTS327724:QTU327739 RDO327724:RDQ327739 RNK327724:RNM327739 RXG327724:RXI327739 SHC327724:SHE327739 SQY327724:SRA327739 TAU327724:TAW327739 TKQ327724:TKS327739 TUM327724:TUO327739 UEI327724:UEK327739 UOE327724:UOG327739 UYA327724:UYC327739 VHW327724:VHY327739 VRS327724:VRU327739 WBO327724:WBQ327739 WLK327724:WLM327739 WVG327724:WVI327739 B524332:W524347 IU393260:IW393275 SQ393260:SS393275 ACM393260:ACO393275 AMI393260:AMK393275 AWE393260:AWG393275 BGA393260:BGC393275 BPW393260:BPY393275 BZS393260:BZU393275 CJO393260:CJQ393275 CTK393260:CTM393275 DDG393260:DDI393275 DNC393260:DNE393275 DWY393260:DXA393275 EGU393260:EGW393275 EQQ393260:EQS393275 FAM393260:FAO393275 FKI393260:FKK393275 FUE393260:FUG393275 GEA393260:GEC393275 GNW393260:GNY393275 GXS393260:GXU393275 HHO393260:HHQ393275 HRK393260:HRM393275 IBG393260:IBI393275 ILC393260:ILE393275 IUY393260:IVA393275 JEU393260:JEW393275 JOQ393260:JOS393275 JYM393260:JYO393275 KII393260:KIK393275 KSE393260:KSG393275 LCA393260:LCC393275 LLW393260:LLY393275 LVS393260:LVU393275 MFO393260:MFQ393275 MPK393260:MPM393275 MZG393260:MZI393275 NJC393260:NJE393275 NSY393260:NTA393275 OCU393260:OCW393275 OMQ393260:OMS393275 OWM393260:OWO393275 PGI393260:PGK393275 PQE393260:PQG393275 QAA393260:QAC393275 QJW393260:QJY393275 QTS393260:QTU393275 RDO393260:RDQ393275 RNK393260:RNM393275 RXG393260:RXI393275 SHC393260:SHE393275 SQY393260:SRA393275 TAU393260:TAW393275 TKQ393260:TKS393275 TUM393260:TUO393275 UEI393260:UEK393275 UOE393260:UOG393275 UYA393260:UYC393275 VHW393260:VHY393275 VRS393260:VRU393275 WBO393260:WBQ393275 WLK393260:WLM393275 WVG393260:WVI393275 B589868:W589883 IU458796:IW458811 SQ458796:SS458811 ACM458796:ACO458811 AMI458796:AMK458811 AWE458796:AWG458811 BGA458796:BGC458811 BPW458796:BPY458811 BZS458796:BZU458811 CJO458796:CJQ458811 CTK458796:CTM458811 DDG458796:DDI458811 DNC458796:DNE458811 DWY458796:DXA458811 EGU458796:EGW458811 EQQ458796:EQS458811 FAM458796:FAO458811 FKI458796:FKK458811 FUE458796:FUG458811 GEA458796:GEC458811 GNW458796:GNY458811 GXS458796:GXU458811 HHO458796:HHQ458811 HRK458796:HRM458811 IBG458796:IBI458811 ILC458796:ILE458811 IUY458796:IVA458811 JEU458796:JEW458811 JOQ458796:JOS458811 JYM458796:JYO458811 KII458796:KIK458811 KSE458796:KSG458811 LCA458796:LCC458811 LLW458796:LLY458811 LVS458796:LVU458811 MFO458796:MFQ458811 MPK458796:MPM458811 MZG458796:MZI458811 NJC458796:NJE458811 NSY458796:NTA458811 OCU458796:OCW458811 OMQ458796:OMS458811 OWM458796:OWO458811 PGI458796:PGK458811 PQE458796:PQG458811 QAA458796:QAC458811 QJW458796:QJY458811 QTS458796:QTU458811 RDO458796:RDQ458811 RNK458796:RNM458811 RXG458796:RXI458811 SHC458796:SHE458811 SQY458796:SRA458811 TAU458796:TAW458811 TKQ458796:TKS458811 TUM458796:TUO458811 UEI458796:UEK458811 UOE458796:UOG458811 UYA458796:UYC458811 VHW458796:VHY458811 VRS458796:VRU458811 WBO458796:WBQ458811 WLK458796:WLM458811 WVG458796:WVI458811 B655404:W655419 IU524332:IW524347 SQ524332:SS524347 ACM524332:ACO524347 AMI524332:AMK524347 AWE524332:AWG524347 BGA524332:BGC524347 BPW524332:BPY524347 BZS524332:BZU524347 CJO524332:CJQ524347 CTK524332:CTM524347 DDG524332:DDI524347 DNC524332:DNE524347 DWY524332:DXA524347 EGU524332:EGW524347 EQQ524332:EQS524347 FAM524332:FAO524347 FKI524332:FKK524347 FUE524332:FUG524347 GEA524332:GEC524347 GNW524332:GNY524347 GXS524332:GXU524347 HHO524332:HHQ524347 HRK524332:HRM524347 IBG524332:IBI524347 ILC524332:ILE524347 IUY524332:IVA524347 JEU524332:JEW524347 JOQ524332:JOS524347 JYM524332:JYO524347 KII524332:KIK524347 KSE524332:KSG524347 LCA524332:LCC524347 LLW524332:LLY524347 LVS524332:LVU524347 MFO524332:MFQ524347 MPK524332:MPM524347 MZG524332:MZI524347 NJC524332:NJE524347 NSY524332:NTA524347 OCU524332:OCW524347 OMQ524332:OMS524347 OWM524332:OWO524347 PGI524332:PGK524347 PQE524332:PQG524347 QAA524332:QAC524347 QJW524332:QJY524347 QTS524332:QTU524347 RDO524332:RDQ524347 RNK524332:RNM524347 RXG524332:RXI524347 SHC524332:SHE524347 SQY524332:SRA524347 TAU524332:TAW524347 TKQ524332:TKS524347 TUM524332:TUO524347 UEI524332:UEK524347 UOE524332:UOG524347 UYA524332:UYC524347 VHW524332:VHY524347 VRS524332:VRU524347 WBO524332:WBQ524347 WLK524332:WLM524347 WVG524332:WVI524347 B720940:W720955 IU589868:IW589883 SQ589868:SS589883 ACM589868:ACO589883 AMI589868:AMK589883 AWE589868:AWG589883 BGA589868:BGC589883 BPW589868:BPY589883 BZS589868:BZU589883 CJO589868:CJQ589883 CTK589868:CTM589883 DDG589868:DDI589883 DNC589868:DNE589883 DWY589868:DXA589883 EGU589868:EGW589883 EQQ589868:EQS589883 FAM589868:FAO589883 FKI589868:FKK589883 FUE589868:FUG589883 GEA589868:GEC589883 GNW589868:GNY589883 GXS589868:GXU589883 HHO589868:HHQ589883 HRK589868:HRM589883 IBG589868:IBI589883 ILC589868:ILE589883 IUY589868:IVA589883 JEU589868:JEW589883 JOQ589868:JOS589883 JYM589868:JYO589883 KII589868:KIK589883 KSE589868:KSG589883 LCA589868:LCC589883 LLW589868:LLY589883 LVS589868:LVU589883 MFO589868:MFQ589883 MPK589868:MPM589883 MZG589868:MZI589883 NJC589868:NJE589883 NSY589868:NTA589883 OCU589868:OCW589883 OMQ589868:OMS589883 OWM589868:OWO589883 PGI589868:PGK589883 PQE589868:PQG589883 QAA589868:QAC589883 QJW589868:QJY589883 QTS589868:QTU589883 RDO589868:RDQ589883 RNK589868:RNM589883 RXG589868:RXI589883 SHC589868:SHE589883 SQY589868:SRA589883 TAU589868:TAW589883 TKQ589868:TKS589883 TUM589868:TUO589883 UEI589868:UEK589883 UOE589868:UOG589883 UYA589868:UYC589883 VHW589868:VHY589883 VRS589868:VRU589883 WBO589868:WBQ589883 WLK589868:WLM589883 WVG589868:WVI589883 B786476:W786491 IU655404:IW655419 SQ655404:SS655419 ACM655404:ACO655419 AMI655404:AMK655419 AWE655404:AWG655419 BGA655404:BGC655419 BPW655404:BPY655419 BZS655404:BZU655419 CJO655404:CJQ655419 CTK655404:CTM655419 DDG655404:DDI655419 DNC655404:DNE655419 DWY655404:DXA655419 EGU655404:EGW655419 EQQ655404:EQS655419 FAM655404:FAO655419 FKI655404:FKK655419 FUE655404:FUG655419 GEA655404:GEC655419 GNW655404:GNY655419 GXS655404:GXU655419 HHO655404:HHQ655419 HRK655404:HRM655419 IBG655404:IBI655419 ILC655404:ILE655419 IUY655404:IVA655419 JEU655404:JEW655419 JOQ655404:JOS655419 JYM655404:JYO655419 KII655404:KIK655419 KSE655404:KSG655419 LCA655404:LCC655419 LLW655404:LLY655419 LVS655404:LVU655419 MFO655404:MFQ655419 MPK655404:MPM655419 MZG655404:MZI655419 NJC655404:NJE655419 NSY655404:NTA655419 OCU655404:OCW655419 OMQ655404:OMS655419 OWM655404:OWO655419 PGI655404:PGK655419 PQE655404:PQG655419 QAA655404:QAC655419 QJW655404:QJY655419 QTS655404:QTU655419 RDO655404:RDQ655419 RNK655404:RNM655419 RXG655404:RXI655419 SHC655404:SHE655419 SQY655404:SRA655419 TAU655404:TAW655419 TKQ655404:TKS655419 TUM655404:TUO655419 UEI655404:UEK655419 UOE655404:UOG655419 UYA655404:UYC655419 VHW655404:VHY655419 VRS655404:VRU655419 WBO655404:WBQ655419 WLK655404:WLM655419 WVG655404:WVI655419 B852012:W852027 IU720940:IW720955 SQ720940:SS720955 ACM720940:ACO720955 AMI720940:AMK720955 AWE720940:AWG720955 BGA720940:BGC720955 BPW720940:BPY720955 BZS720940:BZU720955 CJO720940:CJQ720955 CTK720940:CTM720955 DDG720940:DDI720955 DNC720940:DNE720955 DWY720940:DXA720955 EGU720940:EGW720955 EQQ720940:EQS720955 FAM720940:FAO720955 FKI720940:FKK720955 FUE720940:FUG720955 GEA720940:GEC720955 GNW720940:GNY720955 GXS720940:GXU720955 HHO720940:HHQ720955 HRK720940:HRM720955 IBG720940:IBI720955 ILC720940:ILE720955 IUY720940:IVA720955 JEU720940:JEW720955 JOQ720940:JOS720955 JYM720940:JYO720955 KII720940:KIK720955 KSE720940:KSG720955 LCA720940:LCC720955 LLW720940:LLY720955 LVS720940:LVU720955 MFO720940:MFQ720955 MPK720940:MPM720955 MZG720940:MZI720955 NJC720940:NJE720955 NSY720940:NTA720955 OCU720940:OCW720955 OMQ720940:OMS720955 OWM720940:OWO720955 PGI720940:PGK720955 PQE720940:PQG720955 QAA720940:QAC720955 QJW720940:QJY720955 QTS720940:QTU720955 RDO720940:RDQ720955 RNK720940:RNM720955 RXG720940:RXI720955 SHC720940:SHE720955 SQY720940:SRA720955 TAU720940:TAW720955 TKQ720940:TKS720955 TUM720940:TUO720955 UEI720940:UEK720955 UOE720940:UOG720955 UYA720940:UYC720955 VHW720940:VHY720955 VRS720940:VRU720955 WBO720940:WBQ720955 WLK720940:WLM720955 WVG720940:WVI720955 B917548:W917563 IU786476:IW786491 SQ786476:SS786491 ACM786476:ACO786491 AMI786476:AMK786491 AWE786476:AWG786491 BGA786476:BGC786491 BPW786476:BPY786491 BZS786476:BZU786491 CJO786476:CJQ786491 CTK786476:CTM786491 DDG786476:DDI786491 DNC786476:DNE786491 DWY786476:DXA786491 EGU786476:EGW786491 EQQ786476:EQS786491 FAM786476:FAO786491 FKI786476:FKK786491 FUE786476:FUG786491 GEA786476:GEC786491 GNW786476:GNY786491 GXS786476:GXU786491 HHO786476:HHQ786491 HRK786476:HRM786491 IBG786476:IBI786491 ILC786476:ILE786491 IUY786476:IVA786491 JEU786476:JEW786491 JOQ786476:JOS786491 JYM786476:JYO786491 KII786476:KIK786491 KSE786476:KSG786491 LCA786476:LCC786491 LLW786476:LLY786491 LVS786476:LVU786491 MFO786476:MFQ786491 MPK786476:MPM786491 MZG786476:MZI786491 NJC786476:NJE786491 NSY786476:NTA786491 OCU786476:OCW786491 OMQ786476:OMS786491 OWM786476:OWO786491 PGI786476:PGK786491 PQE786476:PQG786491 QAA786476:QAC786491 QJW786476:QJY786491 QTS786476:QTU786491 RDO786476:RDQ786491 RNK786476:RNM786491 RXG786476:RXI786491 SHC786476:SHE786491 SQY786476:SRA786491 TAU786476:TAW786491 TKQ786476:TKS786491 TUM786476:TUO786491 UEI786476:UEK786491 UOE786476:UOG786491 UYA786476:UYC786491 VHW786476:VHY786491 VRS786476:VRU786491 WBO786476:WBQ786491 WLK786476:WLM786491 WVG786476:WVI786491 B983084:W983099 IU852012:IW852027 SQ852012:SS852027 ACM852012:ACO852027 AMI852012:AMK852027 AWE852012:AWG852027 BGA852012:BGC852027 BPW852012:BPY852027 BZS852012:BZU852027 CJO852012:CJQ852027 CTK852012:CTM852027 DDG852012:DDI852027 DNC852012:DNE852027 DWY852012:DXA852027 EGU852012:EGW852027 EQQ852012:EQS852027 FAM852012:FAO852027 FKI852012:FKK852027 FUE852012:FUG852027 GEA852012:GEC852027 GNW852012:GNY852027 GXS852012:GXU852027 HHO852012:HHQ852027 HRK852012:HRM852027 IBG852012:IBI852027 ILC852012:ILE852027 IUY852012:IVA852027 JEU852012:JEW852027 JOQ852012:JOS852027 JYM852012:JYO852027 KII852012:KIK852027 KSE852012:KSG852027 LCA852012:LCC852027 LLW852012:LLY852027 LVS852012:LVU852027 MFO852012:MFQ852027 MPK852012:MPM852027 MZG852012:MZI852027 NJC852012:NJE852027 NSY852012:NTA852027 OCU852012:OCW852027 OMQ852012:OMS852027 OWM852012:OWO852027 PGI852012:PGK852027 PQE852012:PQG852027 QAA852012:QAC852027 QJW852012:QJY852027 QTS852012:QTU852027 RDO852012:RDQ852027 RNK852012:RNM852027 RXG852012:RXI852027 SHC852012:SHE852027 SQY852012:SRA852027 TAU852012:TAW852027 TKQ852012:TKS852027 TUM852012:TUO852027 UEI852012:UEK852027 UOE852012:UOG852027 UYA852012:UYC852027 VHW852012:VHY852027 VRS852012:VRU852027 WBO852012:WBQ852027 WLK852012:WLM852027 WVG852012:WVI852027 IU917548:IW917563 SQ917548:SS917563 ACM917548:ACO917563 AMI917548:AMK917563 AWE917548:AWG917563 BGA917548:BGC917563 BPW917548:BPY917563 BZS917548:BZU917563 CJO917548:CJQ917563 CTK917548:CTM917563 DDG917548:DDI917563 DNC917548:DNE917563 DWY917548:DXA917563 EGU917548:EGW917563 EQQ917548:EQS917563 FAM917548:FAO917563 FKI917548:FKK917563 FUE917548:FUG917563 GEA917548:GEC917563 GNW917548:GNY917563 GXS917548:GXU917563 HHO917548:HHQ917563 HRK917548:HRM917563 IBG917548:IBI917563 ILC917548:ILE917563 IUY917548:IVA917563 JEU917548:JEW917563 JOQ917548:JOS917563 JYM917548:JYO917563 KII917548:KIK917563 KSE917548:KSG917563 LCA917548:LCC917563 LLW917548:LLY917563 LVS917548:LVU917563 MFO917548:MFQ917563 MPK917548:MPM917563 MZG917548:MZI917563 NJC917548:NJE917563 NSY917548:NTA917563 OCU917548:OCW917563 OMQ917548:OMS917563 OWM917548:OWO917563 PGI917548:PGK917563 PQE917548:PQG917563 QAA917548:QAC917563 QJW917548:QJY917563 QTS917548:QTU917563 RDO917548:RDQ917563 RNK917548:RNM917563 RXG917548:RXI917563 SHC917548:SHE917563 SQY917548:SRA917563 TAU917548:TAW917563 TKQ917548:TKS917563 TUM917548:TUO917563 UEI917548:UEK917563 UOE917548:UOG917563 UYA917548:UYC917563 VHW917548:VHY917563 VRS917548:VRU917563 WBO917548:WBQ917563 WLK917548:WLM917563 WVG917548:WVI917563 IU983084:IW983099 SQ983084:SS983099 ACM983084:ACO983099 AMI983084:AMK983099 AWE983084:AWG983099 BGA983084:BGC983099 BPW983084:BPY983099 BZS983084:BZU983099 CJO983084:CJQ983099 CTK983084:CTM983099 DDG983084:DDI983099 DNC983084:DNE983099 DWY983084:DXA983099 EGU983084:EGW983099 EQQ983084:EQS983099 FAM983084:FAO983099 FKI983084:FKK983099 FUE983084:FUG983099 GEA983084:GEC983099 GNW983084:GNY983099 GXS983084:GXU983099 HHO983084:HHQ983099 HRK983084:HRM983099 IBG983084:IBI983099 ILC983084:ILE983099 IUY983084:IVA983099 JEU983084:JEW983099 JOQ983084:JOS983099 JYM983084:JYO983099 KII983084:KIK983099 KSE983084:KSG983099 LCA983084:LCC983099 LLW983084:LLY983099 LVS983084:LVU983099 MFO983084:MFQ983099 MPK983084:MPM983099 MZG983084:MZI983099 NJC983084:NJE983099 NSY983084:NTA983099 OCU983084:OCW983099 OMQ983084:OMS983099 OWM983084:OWO983099 PGI983084:PGK983099 PQE983084:PQG983099 QAA983084:QAC983099 QJW983084:QJY983099 QTS983084:QTU983099 RDO983084:RDQ983099 RNK983084:RNM983099 RXG983084:RXI983099 SHC983084:SHE983099 SQY983084:SRA983099 TAU983084:TAW983099 TKQ983084:TKS983099 TUM983084:TUO983099 UEI983084:UEK983099 UOE983084:UOG983099 UYA983084:UYC983099 VHW983084:VHY983099 VRS983084:VRU983099 WBO983084:WBQ983099 WLK983084:WLM983099 WVG983084:WVI983099 IX65581:JG65595 ST65581:TC65595 ACP65581:ACY65595 AML65581:AMU65595 AWH65581:AWQ65595 BGD65581:BGM65595 BPZ65581:BQI65595 BZV65581:CAE65595 CJR65581:CKA65595 CTN65581:CTW65595 DDJ65581:DDS65595 DNF65581:DNO65595 DXB65581:DXK65595 EGX65581:EHG65595 EQT65581:ERC65595 FAP65581:FAY65595 FKL65581:FKU65595 FUH65581:FUQ65595 GED65581:GEM65595 GNZ65581:GOI65595 GXV65581:GYE65595 HHR65581:HIA65595 HRN65581:HRW65595 IBJ65581:IBS65595 ILF65581:ILO65595 IVB65581:IVK65595 JEX65581:JFG65595 JOT65581:JPC65595 JYP65581:JYY65595 KIL65581:KIU65595 KSH65581:KSQ65595 LCD65581:LCM65595 LLZ65581:LMI65595 LVV65581:LWE65595 MFR65581:MGA65595 MPN65581:MPW65595 MZJ65581:MZS65595 NJF65581:NJO65595 NTB65581:NTK65595 OCX65581:ODG65595 OMT65581:ONC65595 OWP65581:OWY65595 PGL65581:PGU65595 PQH65581:PQQ65595 QAD65581:QAM65595 QJZ65581:QKI65595 QTV65581:QUE65595 RDR65581:REA65595 RNN65581:RNW65595 RXJ65581:RXS65595 SHF65581:SHO65595 SRB65581:SRK65595 TAX65581:TBG65595 TKT65581:TLC65595 TUP65581:TUY65595 UEL65581:UEU65595 UOH65581:UOQ65595 UYD65581:UYM65595 VHZ65581:VII65595 VRV65581:VSE65595 WBR65581:WCA65595 WLN65581:WLW65595 WVJ65581:WVS65595 IX131117:JG131131 ST131117:TC131131 ACP131117:ACY131131 AML131117:AMU131131 AWH131117:AWQ131131 BGD131117:BGM131131 BPZ131117:BQI131131 BZV131117:CAE131131 CJR131117:CKA131131 CTN131117:CTW131131 DDJ131117:DDS131131 DNF131117:DNO131131 DXB131117:DXK131131 EGX131117:EHG131131 EQT131117:ERC131131 FAP131117:FAY131131 FKL131117:FKU131131 FUH131117:FUQ131131 GED131117:GEM131131 GNZ131117:GOI131131 GXV131117:GYE131131 HHR131117:HIA131131 HRN131117:HRW131131 IBJ131117:IBS131131 ILF131117:ILO131131 IVB131117:IVK131131 JEX131117:JFG131131 JOT131117:JPC131131 JYP131117:JYY131131 KIL131117:KIU131131 KSH131117:KSQ131131 LCD131117:LCM131131 LLZ131117:LMI131131 LVV131117:LWE131131 MFR131117:MGA131131 MPN131117:MPW131131 MZJ131117:MZS131131 NJF131117:NJO131131 NTB131117:NTK131131 OCX131117:ODG131131 OMT131117:ONC131131 OWP131117:OWY131131 PGL131117:PGU131131 PQH131117:PQQ131131 QAD131117:QAM131131 QJZ131117:QKI131131 QTV131117:QUE131131 RDR131117:REA131131 RNN131117:RNW131131 RXJ131117:RXS131131 SHF131117:SHO131131 SRB131117:SRK131131 TAX131117:TBG131131 TKT131117:TLC131131 TUP131117:TUY131131 UEL131117:UEU131131 UOH131117:UOQ131131 UYD131117:UYM131131 VHZ131117:VII131131 VRV131117:VSE131131 WBR131117:WCA131131 WLN131117:WLW131131 WVJ131117:WVS131131 IX196653:JG196667 ST196653:TC196667 ACP196653:ACY196667 AML196653:AMU196667 AWH196653:AWQ196667 BGD196653:BGM196667 BPZ196653:BQI196667 BZV196653:CAE196667 CJR196653:CKA196667 CTN196653:CTW196667 DDJ196653:DDS196667 DNF196653:DNO196667 DXB196653:DXK196667 EGX196653:EHG196667 EQT196653:ERC196667 FAP196653:FAY196667 FKL196653:FKU196667 FUH196653:FUQ196667 GED196653:GEM196667 GNZ196653:GOI196667 GXV196653:GYE196667 HHR196653:HIA196667 HRN196653:HRW196667 IBJ196653:IBS196667 ILF196653:ILO196667 IVB196653:IVK196667 JEX196653:JFG196667 JOT196653:JPC196667 JYP196653:JYY196667 KIL196653:KIU196667 KSH196653:KSQ196667 LCD196653:LCM196667 LLZ196653:LMI196667 LVV196653:LWE196667 MFR196653:MGA196667 MPN196653:MPW196667 MZJ196653:MZS196667 NJF196653:NJO196667 NTB196653:NTK196667 OCX196653:ODG196667 OMT196653:ONC196667 OWP196653:OWY196667 PGL196653:PGU196667 PQH196653:PQQ196667 QAD196653:QAM196667 QJZ196653:QKI196667 QTV196653:QUE196667 RDR196653:REA196667 RNN196653:RNW196667 RXJ196653:RXS196667 SHF196653:SHO196667 SRB196653:SRK196667 TAX196653:TBG196667 TKT196653:TLC196667 TUP196653:TUY196667 UEL196653:UEU196667 UOH196653:UOQ196667 UYD196653:UYM196667 VHZ196653:VII196667 VRV196653:VSE196667 WBR196653:WCA196667 WLN196653:WLW196667 WVJ196653:WVS196667 IX262189:JG262203 ST262189:TC262203 ACP262189:ACY262203 AML262189:AMU262203 AWH262189:AWQ262203 BGD262189:BGM262203 BPZ262189:BQI262203 BZV262189:CAE262203 CJR262189:CKA262203 CTN262189:CTW262203 DDJ262189:DDS262203 DNF262189:DNO262203 DXB262189:DXK262203 EGX262189:EHG262203 EQT262189:ERC262203 FAP262189:FAY262203 FKL262189:FKU262203 FUH262189:FUQ262203 GED262189:GEM262203 GNZ262189:GOI262203 GXV262189:GYE262203 HHR262189:HIA262203 HRN262189:HRW262203 IBJ262189:IBS262203 ILF262189:ILO262203 IVB262189:IVK262203 JEX262189:JFG262203 JOT262189:JPC262203 JYP262189:JYY262203 KIL262189:KIU262203 KSH262189:KSQ262203 LCD262189:LCM262203 LLZ262189:LMI262203 LVV262189:LWE262203 MFR262189:MGA262203 MPN262189:MPW262203 MZJ262189:MZS262203 NJF262189:NJO262203 NTB262189:NTK262203 OCX262189:ODG262203 OMT262189:ONC262203 OWP262189:OWY262203 PGL262189:PGU262203 PQH262189:PQQ262203 QAD262189:QAM262203 QJZ262189:QKI262203 QTV262189:QUE262203 RDR262189:REA262203 RNN262189:RNW262203 RXJ262189:RXS262203 SHF262189:SHO262203 SRB262189:SRK262203 TAX262189:TBG262203 TKT262189:TLC262203 TUP262189:TUY262203 UEL262189:UEU262203 UOH262189:UOQ262203 UYD262189:UYM262203 VHZ262189:VII262203 VRV262189:VSE262203 WBR262189:WCA262203 WLN262189:WLW262203 WVJ262189:WVS262203 IX327725:JG327739 ST327725:TC327739 ACP327725:ACY327739 AML327725:AMU327739 AWH327725:AWQ327739 BGD327725:BGM327739 BPZ327725:BQI327739 BZV327725:CAE327739 CJR327725:CKA327739 CTN327725:CTW327739 DDJ327725:DDS327739 DNF327725:DNO327739 DXB327725:DXK327739 EGX327725:EHG327739 EQT327725:ERC327739 FAP327725:FAY327739 FKL327725:FKU327739 FUH327725:FUQ327739 GED327725:GEM327739 GNZ327725:GOI327739 GXV327725:GYE327739 HHR327725:HIA327739 HRN327725:HRW327739 IBJ327725:IBS327739 ILF327725:ILO327739 IVB327725:IVK327739 JEX327725:JFG327739 JOT327725:JPC327739 JYP327725:JYY327739 KIL327725:KIU327739 KSH327725:KSQ327739 LCD327725:LCM327739 LLZ327725:LMI327739 LVV327725:LWE327739 MFR327725:MGA327739 MPN327725:MPW327739 MZJ327725:MZS327739 NJF327725:NJO327739 NTB327725:NTK327739 OCX327725:ODG327739 OMT327725:ONC327739 OWP327725:OWY327739 PGL327725:PGU327739 PQH327725:PQQ327739 QAD327725:QAM327739 QJZ327725:QKI327739 QTV327725:QUE327739 RDR327725:REA327739 RNN327725:RNW327739 RXJ327725:RXS327739 SHF327725:SHO327739 SRB327725:SRK327739 TAX327725:TBG327739 TKT327725:TLC327739 TUP327725:TUY327739 UEL327725:UEU327739 UOH327725:UOQ327739 UYD327725:UYM327739 VHZ327725:VII327739 VRV327725:VSE327739 WBR327725:WCA327739 WLN327725:WLW327739 WVJ327725:WVS327739 IX393261:JG393275 ST393261:TC393275 ACP393261:ACY393275 AML393261:AMU393275 AWH393261:AWQ393275 BGD393261:BGM393275 BPZ393261:BQI393275 BZV393261:CAE393275 CJR393261:CKA393275 CTN393261:CTW393275 DDJ393261:DDS393275 DNF393261:DNO393275 DXB393261:DXK393275 EGX393261:EHG393275 EQT393261:ERC393275 FAP393261:FAY393275 FKL393261:FKU393275 FUH393261:FUQ393275 GED393261:GEM393275 GNZ393261:GOI393275 GXV393261:GYE393275 HHR393261:HIA393275 HRN393261:HRW393275 IBJ393261:IBS393275 ILF393261:ILO393275 IVB393261:IVK393275 JEX393261:JFG393275 JOT393261:JPC393275 JYP393261:JYY393275 KIL393261:KIU393275 KSH393261:KSQ393275 LCD393261:LCM393275 LLZ393261:LMI393275 LVV393261:LWE393275 MFR393261:MGA393275 MPN393261:MPW393275 MZJ393261:MZS393275 NJF393261:NJO393275 NTB393261:NTK393275 OCX393261:ODG393275 OMT393261:ONC393275 OWP393261:OWY393275 PGL393261:PGU393275 PQH393261:PQQ393275 QAD393261:QAM393275 QJZ393261:QKI393275 QTV393261:QUE393275 RDR393261:REA393275 RNN393261:RNW393275 RXJ393261:RXS393275 SHF393261:SHO393275 SRB393261:SRK393275 TAX393261:TBG393275 TKT393261:TLC393275 TUP393261:TUY393275 UEL393261:UEU393275 UOH393261:UOQ393275 UYD393261:UYM393275 VHZ393261:VII393275 VRV393261:VSE393275 WBR393261:WCA393275 WLN393261:WLW393275 WVJ393261:WVS393275 IX458797:JG458811 ST458797:TC458811 ACP458797:ACY458811 AML458797:AMU458811 AWH458797:AWQ458811 BGD458797:BGM458811 BPZ458797:BQI458811 BZV458797:CAE458811 CJR458797:CKA458811 CTN458797:CTW458811 DDJ458797:DDS458811 DNF458797:DNO458811 DXB458797:DXK458811 EGX458797:EHG458811 EQT458797:ERC458811 FAP458797:FAY458811 FKL458797:FKU458811 FUH458797:FUQ458811 GED458797:GEM458811 GNZ458797:GOI458811 GXV458797:GYE458811 HHR458797:HIA458811 HRN458797:HRW458811 IBJ458797:IBS458811 ILF458797:ILO458811 IVB458797:IVK458811 JEX458797:JFG458811 JOT458797:JPC458811 JYP458797:JYY458811 KIL458797:KIU458811 KSH458797:KSQ458811 LCD458797:LCM458811 LLZ458797:LMI458811 LVV458797:LWE458811 MFR458797:MGA458811 MPN458797:MPW458811 MZJ458797:MZS458811 NJF458797:NJO458811 NTB458797:NTK458811 OCX458797:ODG458811 OMT458797:ONC458811 OWP458797:OWY458811 PGL458797:PGU458811 PQH458797:PQQ458811 QAD458797:QAM458811 QJZ458797:QKI458811 QTV458797:QUE458811 RDR458797:REA458811 RNN458797:RNW458811 RXJ458797:RXS458811 SHF458797:SHO458811 SRB458797:SRK458811 TAX458797:TBG458811 TKT458797:TLC458811 TUP458797:TUY458811 UEL458797:UEU458811 UOH458797:UOQ458811 UYD458797:UYM458811 VHZ458797:VII458811 VRV458797:VSE458811 WBR458797:WCA458811 WLN458797:WLW458811 WVJ458797:WVS458811 IX524333:JG524347 ST524333:TC524347 ACP524333:ACY524347 AML524333:AMU524347 AWH524333:AWQ524347 BGD524333:BGM524347 BPZ524333:BQI524347 BZV524333:CAE524347 CJR524333:CKA524347 CTN524333:CTW524347 DDJ524333:DDS524347 DNF524333:DNO524347 DXB524333:DXK524347 EGX524333:EHG524347 EQT524333:ERC524347 FAP524333:FAY524347 FKL524333:FKU524347 FUH524333:FUQ524347 GED524333:GEM524347 GNZ524333:GOI524347 GXV524333:GYE524347 HHR524333:HIA524347 HRN524333:HRW524347 IBJ524333:IBS524347 ILF524333:ILO524347 IVB524333:IVK524347 JEX524333:JFG524347 JOT524333:JPC524347 JYP524333:JYY524347 KIL524333:KIU524347 KSH524333:KSQ524347 LCD524333:LCM524347 LLZ524333:LMI524347 LVV524333:LWE524347 MFR524333:MGA524347 MPN524333:MPW524347 MZJ524333:MZS524347 NJF524333:NJO524347 NTB524333:NTK524347 OCX524333:ODG524347 OMT524333:ONC524347 OWP524333:OWY524347 PGL524333:PGU524347 PQH524333:PQQ524347 QAD524333:QAM524347 QJZ524333:QKI524347 QTV524333:QUE524347 RDR524333:REA524347 RNN524333:RNW524347 RXJ524333:RXS524347 SHF524333:SHO524347 SRB524333:SRK524347 TAX524333:TBG524347 TKT524333:TLC524347 TUP524333:TUY524347 UEL524333:UEU524347 UOH524333:UOQ524347 UYD524333:UYM524347 VHZ524333:VII524347 VRV524333:VSE524347 WBR524333:WCA524347 WLN524333:WLW524347 WVJ524333:WVS524347 IX589869:JG589883 ST589869:TC589883 ACP589869:ACY589883 AML589869:AMU589883 AWH589869:AWQ589883 BGD589869:BGM589883 BPZ589869:BQI589883 BZV589869:CAE589883 CJR589869:CKA589883 CTN589869:CTW589883 DDJ589869:DDS589883 DNF589869:DNO589883 DXB589869:DXK589883 EGX589869:EHG589883 EQT589869:ERC589883 FAP589869:FAY589883 FKL589869:FKU589883 FUH589869:FUQ589883 GED589869:GEM589883 GNZ589869:GOI589883 GXV589869:GYE589883 HHR589869:HIA589883 HRN589869:HRW589883 IBJ589869:IBS589883 ILF589869:ILO589883 IVB589869:IVK589883 JEX589869:JFG589883 JOT589869:JPC589883 JYP589869:JYY589883 KIL589869:KIU589883 KSH589869:KSQ589883 LCD589869:LCM589883 LLZ589869:LMI589883 LVV589869:LWE589883 MFR589869:MGA589883 MPN589869:MPW589883 MZJ589869:MZS589883 NJF589869:NJO589883 NTB589869:NTK589883 OCX589869:ODG589883 OMT589869:ONC589883 OWP589869:OWY589883 PGL589869:PGU589883 PQH589869:PQQ589883 QAD589869:QAM589883 QJZ589869:QKI589883 QTV589869:QUE589883 RDR589869:REA589883 RNN589869:RNW589883 RXJ589869:RXS589883 SHF589869:SHO589883 SRB589869:SRK589883 TAX589869:TBG589883 TKT589869:TLC589883 TUP589869:TUY589883 UEL589869:UEU589883 UOH589869:UOQ589883 UYD589869:UYM589883 VHZ589869:VII589883 VRV589869:VSE589883 WBR589869:WCA589883 WLN589869:WLW589883 WVJ589869:WVS589883 IX655405:JG655419 ST655405:TC655419 ACP655405:ACY655419 AML655405:AMU655419 AWH655405:AWQ655419 BGD655405:BGM655419 BPZ655405:BQI655419 BZV655405:CAE655419 CJR655405:CKA655419 CTN655405:CTW655419 DDJ655405:DDS655419 DNF655405:DNO655419 DXB655405:DXK655419 EGX655405:EHG655419 EQT655405:ERC655419 FAP655405:FAY655419 FKL655405:FKU655419 FUH655405:FUQ655419 GED655405:GEM655419 GNZ655405:GOI655419 GXV655405:GYE655419 HHR655405:HIA655419 HRN655405:HRW655419 IBJ655405:IBS655419 ILF655405:ILO655419 IVB655405:IVK655419 JEX655405:JFG655419 JOT655405:JPC655419 JYP655405:JYY655419 KIL655405:KIU655419 KSH655405:KSQ655419 LCD655405:LCM655419 LLZ655405:LMI655419 LVV655405:LWE655419 MFR655405:MGA655419 MPN655405:MPW655419 MZJ655405:MZS655419 NJF655405:NJO655419 NTB655405:NTK655419 OCX655405:ODG655419 OMT655405:ONC655419 OWP655405:OWY655419 PGL655405:PGU655419 PQH655405:PQQ655419 QAD655405:QAM655419 QJZ655405:QKI655419 QTV655405:QUE655419 RDR655405:REA655419 RNN655405:RNW655419 RXJ655405:RXS655419 SHF655405:SHO655419 SRB655405:SRK655419 TAX655405:TBG655419 TKT655405:TLC655419 TUP655405:TUY655419 UEL655405:UEU655419 UOH655405:UOQ655419 UYD655405:UYM655419 VHZ655405:VII655419 VRV655405:VSE655419 WBR655405:WCA655419 WLN655405:WLW655419 WVJ655405:WVS655419 IX720941:JG720955 ST720941:TC720955 ACP720941:ACY720955 AML720941:AMU720955 AWH720941:AWQ720955 BGD720941:BGM720955 BPZ720941:BQI720955 BZV720941:CAE720955 CJR720941:CKA720955 CTN720941:CTW720955 DDJ720941:DDS720955 DNF720941:DNO720955 DXB720941:DXK720955 EGX720941:EHG720955 EQT720941:ERC720955 FAP720941:FAY720955 FKL720941:FKU720955 FUH720941:FUQ720955 GED720941:GEM720955 GNZ720941:GOI720955 GXV720941:GYE720955 HHR720941:HIA720955 HRN720941:HRW720955 IBJ720941:IBS720955 ILF720941:ILO720955 IVB720941:IVK720955 JEX720941:JFG720955 JOT720941:JPC720955 JYP720941:JYY720955 KIL720941:KIU720955 KSH720941:KSQ720955 LCD720941:LCM720955 LLZ720941:LMI720955 LVV720941:LWE720955 MFR720941:MGA720955 MPN720941:MPW720955 MZJ720941:MZS720955 NJF720941:NJO720955 NTB720941:NTK720955 OCX720941:ODG720955 OMT720941:ONC720955 OWP720941:OWY720955 PGL720941:PGU720955 PQH720941:PQQ720955 QAD720941:QAM720955 QJZ720941:QKI720955 QTV720941:QUE720955 RDR720941:REA720955 RNN720941:RNW720955 RXJ720941:RXS720955 SHF720941:SHO720955 SRB720941:SRK720955 TAX720941:TBG720955 TKT720941:TLC720955 TUP720941:TUY720955 UEL720941:UEU720955 UOH720941:UOQ720955 UYD720941:UYM720955 VHZ720941:VII720955 VRV720941:VSE720955 WBR720941:WCA720955 WLN720941:WLW720955 WVJ720941:WVS720955 IX786477:JG786491 ST786477:TC786491 ACP786477:ACY786491 AML786477:AMU786491 AWH786477:AWQ786491 BGD786477:BGM786491 BPZ786477:BQI786491 BZV786477:CAE786491 CJR786477:CKA786491 CTN786477:CTW786491 DDJ786477:DDS786491 DNF786477:DNO786491 DXB786477:DXK786491 EGX786477:EHG786491 EQT786477:ERC786491 FAP786477:FAY786491 FKL786477:FKU786491 FUH786477:FUQ786491 GED786477:GEM786491 GNZ786477:GOI786491 GXV786477:GYE786491 HHR786477:HIA786491 HRN786477:HRW786491 IBJ786477:IBS786491 ILF786477:ILO786491 IVB786477:IVK786491 JEX786477:JFG786491 JOT786477:JPC786491 JYP786477:JYY786491 KIL786477:KIU786491 KSH786477:KSQ786491 LCD786477:LCM786491 LLZ786477:LMI786491 LVV786477:LWE786491 MFR786477:MGA786491 MPN786477:MPW786491 MZJ786477:MZS786491 NJF786477:NJO786491 NTB786477:NTK786491 OCX786477:ODG786491 OMT786477:ONC786491 OWP786477:OWY786491 PGL786477:PGU786491 PQH786477:PQQ786491 QAD786477:QAM786491 QJZ786477:QKI786491 QTV786477:QUE786491 RDR786477:REA786491 RNN786477:RNW786491 RXJ786477:RXS786491 SHF786477:SHO786491 SRB786477:SRK786491 TAX786477:TBG786491 TKT786477:TLC786491 TUP786477:TUY786491 UEL786477:UEU786491 UOH786477:UOQ786491 UYD786477:UYM786491 VHZ786477:VII786491 VRV786477:VSE786491 WBR786477:WCA786491 WLN786477:WLW786491 WVJ786477:WVS786491 IX852013:JG852027 ST852013:TC852027 ACP852013:ACY852027 AML852013:AMU852027 AWH852013:AWQ852027 BGD852013:BGM852027 BPZ852013:BQI852027 BZV852013:CAE852027 CJR852013:CKA852027 CTN852013:CTW852027 DDJ852013:DDS852027 DNF852013:DNO852027 DXB852013:DXK852027 EGX852013:EHG852027 EQT852013:ERC852027 FAP852013:FAY852027 FKL852013:FKU852027 FUH852013:FUQ852027 GED852013:GEM852027 GNZ852013:GOI852027 GXV852013:GYE852027 HHR852013:HIA852027 HRN852013:HRW852027 IBJ852013:IBS852027 ILF852013:ILO852027 IVB852013:IVK852027 JEX852013:JFG852027 JOT852013:JPC852027 JYP852013:JYY852027 KIL852013:KIU852027 KSH852013:KSQ852027 LCD852013:LCM852027 LLZ852013:LMI852027 LVV852013:LWE852027 MFR852013:MGA852027 MPN852013:MPW852027 MZJ852013:MZS852027 NJF852013:NJO852027 NTB852013:NTK852027 OCX852013:ODG852027 OMT852013:ONC852027 OWP852013:OWY852027 PGL852013:PGU852027 PQH852013:PQQ852027 QAD852013:QAM852027 QJZ852013:QKI852027 QTV852013:QUE852027 RDR852013:REA852027 RNN852013:RNW852027 RXJ852013:RXS852027 SHF852013:SHO852027 SRB852013:SRK852027 TAX852013:TBG852027 TKT852013:TLC852027 TUP852013:TUY852027 UEL852013:UEU852027 UOH852013:UOQ852027 UYD852013:UYM852027 VHZ852013:VII852027 VRV852013:VSE852027 WBR852013:WCA852027 WLN852013:WLW852027 WVJ852013:WVS852027 IX917549:JG917563 ST917549:TC917563 ACP917549:ACY917563 AML917549:AMU917563 AWH917549:AWQ917563 BGD917549:BGM917563 BPZ917549:BQI917563 BZV917549:CAE917563 CJR917549:CKA917563 CTN917549:CTW917563 DDJ917549:DDS917563 DNF917549:DNO917563 DXB917549:DXK917563 EGX917549:EHG917563 EQT917549:ERC917563 FAP917549:FAY917563 FKL917549:FKU917563 FUH917549:FUQ917563 GED917549:GEM917563 GNZ917549:GOI917563 GXV917549:GYE917563 HHR917549:HIA917563 HRN917549:HRW917563 IBJ917549:IBS917563 ILF917549:ILO917563 IVB917549:IVK917563 JEX917549:JFG917563 JOT917549:JPC917563 JYP917549:JYY917563 KIL917549:KIU917563 KSH917549:KSQ917563 LCD917549:LCM917563 LLZ917549:LMI917563 LVV917549:LWE917563 MFR917549:MGA917563 MPN917549:MPW917563 MZJ917549:MZS917563 NJF917549:NJO917563 NTB917549:NTK917563 OCX917549:ODG917563 OMT917549:ONC917563 OWP917549:OWY917563 PGL917549:PGU917563 PQH917549:PQQ917563 QAD917549:QAM917563 QJZ917549:QKI917563 QTV917549:QUE917563 RDR917549:REA917563 RNN917549:RNW917563 RXJ917549:RXS917563 SHF917549:SHO917563 SRB917549:SRK917563 TAX917549:TBG917563 TKT917549:TLC917563 TUP917549:TUY917563 UEL917549:UEU917563 UOH917549:UOQ917563 UYD917549:UYM917563 VHZ917549:VII917563 VRV917549:VSE917563 WBR917549:WCA917563 WLN917549:WLW917563 WVJ917549:WVS917563 IX983085:JG983099 ST983085:TC983099 ACP983085:ACY983099 AML983085:AMU983099 AWH983085:AWQ983099 BGD983085:BGM983099 BPZ983085:BQI983099 BZV983085:CAE983099 CJR983085:CKA983099 CTN983085:CTW983099 DDJ983085:DDS983099 DNF983085:DNO983099 DXB983085:DXK983099 EGX983085:EHG983099 EQT983085:ERC983099 FAP983085:FAY983099 FKL983085:FKU983099 FUH983085:FUQ983099 GED983085:GEM983099 GNZ983085:GOI983099 GXV983085:GYE983099 HHR983085:HIA983099 HRN983085:HRW983099 IBJ983085:IBS983099 ILF983085:ILO983099 IVB983085:IVK983099 JEX983085:JFG983099 JOT983085:JPC983099 JYP983085:JYY983099 KIL983085:KIU983099 KSH983085:KSQ983099 LCD983085:LCM983099 LLZ983085:LMI983099 LVV983085:LWE983099 MFR983085:MGA983099 MPN983085:MPW983099 MZJ983085:MZS983099 NJF983085:NJO983099 NTB983085:NTK983099 OCX983085:ODG983099 OMT983085:ONC983099 OWP983085:OWY983099 PGL983085:PGU983099 PQH983085:PQQ983099 QAD983085:QAM983099 QJZ983085:QKI983099 QTV983085:QUE983099 RDR983085:REA983099 RNN983085:RNW983099 RXJ983085:RXS983099 SHF983085:SHO983099 SRB983085:SRK983099 TAX983085:TBG983099 TKT983085:TLC983099 TUP983085:TUY983099 UEL983085:UEU983099 UOH983085:UOQ983099 UYD983085:UYM983099 VHZ983085:VII983099 VRV983085:VSE983099 WBR983085:WCA983099 WLN983085:WLW983099 WVJ983085:WVS983099 WVG983108:WVS983113 IU65597:JG65602 SQ65597:TC65602 ACM65597:ACY65602 AMI65597:AMU65602 AWE65597:AWQ65602 BGA65597:BGM65602 BPW65597:BQI65602 BZS65597:CAE65602 CJO65597:CKA65602 CTK65597:CTW65602 DDG65597:DDS65602 DNC65597:DNO65602 DWY65597:DXK65602 EGU65597:EHG65602 EQQ65597:ERC65602 FAM65597:FAY65602 FKI65597:FKU65602 FUE65597:FUQ65602 GEA65597:GEM65602 GNW65597:GOI65602 GXS65597:GYE65602 HHO65597:HIA65602 HRK65597:HRW65602 IBG65597:IBS65602 ILC65597:ILO65602 IUY65597:IVK65602 JEU65597:JFG65602 JOQ65597:JPC65602 JYM65597:JYY65602 KII65597:KIU65602 KSE65597:KSQ65602 LCA65597:LCM65602 LLW65597:LMI65602 LVS65597:LWE65602 MFO65597:MGA65602 MPK65597:MPW65602 MZG65597:MZS65602 NJC65597:NJO65602 NSY65597:NTK65602 OCU65597:ODG65602 OMQ65597:ONC65602 OWM65597:OWY65602 PGI65597:PGU65602 PQE65597:PQQ65602 QAA65597:QAM65602 QJW65597:QKI65602 QTS65597:QUE65602 RDO65597:REA65602 RNK65597:RNW65602 RXG65597:RXS65602 SHC65597:SHO65602 SQY65597:SRK65602 TAU65597:TBG65602 TKQ65597:TLC65602 TUM65597:TUY65602 UEI65597:UEU65602 UOE65597:UOQ65602 UYA65597:UYM65602 VHW65597:VII65602 VRS65597:VSE65602 WBO65597:WCA65602 WLK65597:WLW65602 WVG65597:WVS65602 IU131133:JG131138 SQ131133:TC131138 ACM131133:ACY131138 AMI131133:AMU131138 AWE131133:AWQ131138 BGA131133:BGM131138 BPW131133:BQI131138 BZS131133:CAE131138 CJO131133:CKA131138 CTK131133:CTW131138 DDG131133:DDS131138 DNC131133:DNO131138 DWY131133:DXK131138 EGU131133:EHG131138 EQQ131133:ERC131138 FAM131133:FAY131138 FKI131133:FKU131138 FUE131133:FUQ131138 GEA131133:GEM131138 GNW131133:GOI131138 GXS131133:GYE131138 HHO131133:HIA131138 HRK131133:HRW131138 IBG131133:IBS131138 ILC131133:ILO131138 IUY131133:IVK131138 JEU131133:JFG131138 JOQ131133:JPC131138 JYM131133:JYY131138 KII131133:KIU131138 KSE131133:KSQ131138 LCA131133:LCM131138 LLW131133:LMI131138 LVS131133:LWE131138 MFO131133:MGA131138 MPK131133:MPW131138 MZG131133:MZS131138 NJC131133:NJO131138 NSY131133:NTK131138 OCU131133:ODG131138 OMQ131133:ONC131138 OWM131133:OWY131138 PGI131133:PGU131138 PQE131133:PQQ131138 QAA131133:QAM131138 QJW131133:QKI131138 QTS131133:QUE131138 RDO131133:REA131138 RNK131133:RNW131138 RXG131133:RXS131138 SHC131133:SHO131138 SQY131133:SRK131138 TAU131133:TBG131138 TKQ131133:TLC131138 TUM131133:TUY131138 UEI131133:UEU131138 UOE131133:UOQ131138 UYA131133:UYM131138 VHW131133:VII131138 VRS131133:VSE131138 WBO131133:WCA131138 WLK131133:WLW131138 WVG131133:WVS131138 IU196669:JG196674 SQ196669:TC196674 ACM196669:ACY196674 AMI196669:AMU196674 AWE196669:AWQ196674 BGA196669:BGM196674 BPW196669:BQI196674 BZS196669:CAE196674 CJO196669:CKA196674 CTK196669:CTW196674 DDG196669:DDS196674 DNC196669:DNO196674 DWY196669:DXK196674 EGU196669:EHG196674 EQQ196669:ERC196674 FAM196669:FAY196674 FKI196669:FKU196674 FUE196669:FUQ196674 GEA196669:GEM196674 GNW196669:GOI196674 GXS196669:GYE196674 HHO196669:HIA196674 HRK196669:HRW196674 IBG196669:IBS196674 ILC196669:ILO196674 IUY196669:IVK196674 JEU196669:JFG196674 JOQ196669:JPC196674 JYM196669:JYY196674 KII196669:KIU196674 KSE196669:KSQ196674 LCA196669:LCM196674 LLW196669:LMI196674 LVS196669:LWE196674 MFO196669:MGA196674 MPK196669:MPW196674 MZG196669:MZS196674 NJC196669:NJO196674 NSY196669:NTK196674 OCU196669:ODG196674 OMQ196669:ONC196674 OWM196669:OWY196674 PGI196669:PGU196674 PQE196669:PQQ196674 QAA196669:QAM196674 QJW196669:QKI196674 QTS196669:QUE196674 RDO196669:REA196674 RNK196669:RNW196674 RXG196669:RXS196674 SHC196669:SHO196674 SQY196669:SRK196674 TAU196669:TBG196674 TKQ196669:TLC196674 TUM196669:TUY196674 UEI196669:UEU196674 UOE196669:UOQ196674 UYA196669:UYM196674 VHW196669:VII196674 VRS196669:VSE196674 WBO196669:WCA196674 WLK196669:WLW196674 WVG196669:WVS196674 IU262205:JG262210 SQ262205:TC262210 ACM262205:ACY262210 AMI262205:AMU262210 AWE262205:AWQ262210 BGA262205:BGM262210 BPW262205:BQI262210 BZS262205:CAE262210 CJO262205:CKA262210 CTK262205:CTW262210 DDG262205:DDS262210 DNC262205:DNO262210 DWY262205:DXK262210 EGU262205:EHG262210 EQQ262205:ERC262210 FAM262205:FAY262210 FKI262205:FKU262210 FUE262205:FUQ262210 GEA262205:GEM262210 GNW262205:GOI262210 GXS262205:GYE262210 HHO262205:HIA262210 HRK262205:HRW262210 IBG262205:IBS262210 ILC262205:ILO262210 IUY262205:IVK262210 JEU262205:JFG262210 JOQ262205:JPC262210 JYM262205:JYY262210 KII262205:KIU262210 KSE262205:KSQ262210 LCA262205:LCM262210 LLW262205:LMI262210 LVS262205:LWE262210 MFO262205:MGA262210 MPK262205:MPW262210 MZG262205:MZS262210 NJC262205:NJO262210 NSY262205:NTK262210 OCU262205:ODG262210 OMQ262205:ONC262210 OWM262205:OWY262210 PGI262205:PGU262210 PQE262205:PQQ262210 QAA262205:QAM262210 QJW262205:QKI262210 QTS262205:QUE262210 RDO262205:REA262210 RNK262205:RNW262210 RXG262205:RXS262210 SHC262205:SHO262210 SQY262205:SRK262210 TAU262205:TBG262210 TKQ262205:TLC262210 TUM262205:TUY262210 UEI262205:UEU262210 UOE262205:UOQ262210 UYA262205:UYM262210 VHW262205:VII262210 VRS262205:VSE262210 WBO262205:WCA262210 WLK262205:WLW262210 WVG262205:WVS262210 IU327741:JG327746 SQ327741:TC327746 ACM327741:ACY327746 AMI327741:AMU327746 AWE327741:AWQ327746 BGA327741:BGM327746 BPW327741:BQI327746 BZS327741:CAE327746 CJO327741:CKA327746 CTK327741:CTW327746 DDG327741:DDS327746 DNC327741:DNO327746 DWY327741:DXK327746 EGU327741:EHG327746 EQQ327741:ERC327746 FAM327741:FAY327746 FKI327741:FKU327746 FUE327741:FUQ327746 GEA327741:GEM327746 GNW327741:GOI327746 GXS327741:GYE327746 HHO327741:HIA327746 HRK327741:HRW327746 IBG327741:IBS327746 ILC327741:ILO327746 IUY327741:IVK327746 JEU327741:JFG327746 JOQ327741:JPC327746 JYM327741:JYY327746 KII327741:KIU327746 KSE327741:KSQ327746 LCA327741:LCM327746 LLW327741:LMI327746 LVS327741:LWE327746 MFO327741:MGA327746 MPK327741:MPW327746 MZG327741:MZS327746 NJC327741:NJO327746 NSY327741:NTK327746 OCU327741:ODG327746 OMQ327741:ONC327746 OWM327741:OWY327746 PGI327741:PGU327746 PQE327741:PQQ327746 QAA327741:QAM327746 QJW327741:QKI327746 QTS327741:QUE327746 RDO327741:REA327746 RNK327741:RNW327746 RXG327741:RXS327746 SHC327741:SHO327746 SQY327741:SRK327746 TAU327741:TBG327746 TKQ327741:TLC327746 TUM327741:TUY327746 UEI327741:UEU327746 UOE327741:UOQ327746 UYA327741:UYM327746 VHW327741:VII327746 VRS327741:VSE327746 WBO327741:WCA327746 WLK327741:WLW327746 WVG327741:WVS327746 IU393277:JG393282 SQ393277:TC393282 ACM393277:ACY393282 AMI393277:AMU393282 AWE393277:AWQ393282 BGA393277:BGM393282 BPW393277:BQI393282 BZS393277:CAE393282 CJO393277:CKA393282 CTK393277:CTW393282 DDG393277:DDS393282 DNC393277:DNO393282 DWY393277:DXK393282 EGU393277:EHG393282 EQQ393277:ERC393282 FAM393277:FAY393282 FKI393277:FKU393282 FUE393277:FUQ393282 GEA393277:GEM393282 GNW393277:GOI393282 GXS393277:GYE393282 HHO393277:HIA393282 HRK393277:HRW393282 IBG393277:IBS393282 ILC393277:ILO393282 IUY393277:IVK393282 JEU393277:JFG393282 JOQ393277:JPC393282 JYM393277:JYY393282 KII393277:KIU393282 KSE393277:KSQ393282 LCA393277:LCM393282 LLW393277:LMI393282 LVS393277:LWE393282 MFO393277:MGA393282 MPK393277:MPW393282 MZG393277:MZS393282 NJC393277:NJO393282 NSY393277:NTK393282 OCU393277:ODG393282 OMQ393277:ONC393282 OWM393277:OWY393282 PGI393277:PGU393282 PQE393277:PQQ393282 QAA393277:QAM393282 QJW393277:QKI393282 QTS393277:QUE393282 RDO393277:REA393282 RNK393277:RNW393282 RXG393277:RXS393282 SHC393277:SHO393282 SQY393277:SRK393282 TAU393277:TBG393282 TKQ393277:TLC393282 TUM393277:TUY393282 UEI393277:UEU393282 UOE393277:UOQ393282 UYA393277:UYM393282 VHW393277:VII393282 VRS393277:VSE393282 WBO393277:WCA393282 WLK393277:WLW393282 WVG393277:WVS393282 IU458813:JG458818 SQ458813:TC458818 ACM458813:ACY458818 AMI458813:AMU458818 AWE458813:AWQ458818 BGA458813:BGM458818 BPW458813:BQI458818 BZS458813:CAE458818 CJO458813:CKA458818 CTK458813:CTW458818 DDG458813:DDS458818 DNC458813:DNO458818 DWY458813:DXK458818 EGU458813:EHG458818 EQQ458813:ERC458818 FAM458813:FAY458818 FKI458813:FKU458818 FUE458813:FUQ458818 GEA458813:GEM458818 GNW458813:GOI458818 GXS458813:GYE458818 HHO458813:HIA458818 HRK458813:HRW458818 IBG458813:IBS458818 ILC458813:ILO458818 IUY458813:IVK458818 JEU458813:JFG458818 JOQ458813:JPC458818 JYM458813:JYY458818 KII458813:KIU458818 KSE458813:KSQ458818 LCA458813:LCM458818 LLW458813:LMI458818 LVS458813:LWE458818 MFO458813:MGA458818 MPK458813:MPW458818 MZG458813:MZS458818 NJC458813:NJO458818 NSY458813:NTK458818 OCU458813:ODG458818 OMQ458813:ONC458818 OWM458813:OWY458818 PGI458813:PGU458818 PQE458813:PQQ458818 QAA458813:QAM458818 QJW458813:QKI458818 QTS458813:QUE458818 RDO458813:REA458818 RNK458813:RNW458818 RXG458813:RXS458818 SHC458813:SHO458818 SQY458813:SRK458818 TAU458813:TBG458818 TKQ458813:TLC458818 TUM458813:TUY458818 UEI458813:UEU458818 UOE458813:UOQ458818 UYA458813:UYM458818 VHW458813:VII458818 VRS458813:VSE458818 WBO458813:WCA458818 WLK458813:WLW458818 WVG458813:WVS458818 IU524349:JG524354 SQ524349:TC524354 ACM524349:ACY524354 AMI524349:AMU524354 AWE524349:AWQ524354 BGA524349:BGM524354 BPW524349:BQI524354 BZS524349:CAE524354 CJO524349:CKA524354 CTK524349:CTW524354 DDG524349:DDS524354 DNC524349:DNO524354 DWY524349:DXK524354 EGU524349:EHG524354 EQQ524349:ERC524354 FAM524349:FAY524354 FKI524349:FKU524354 FUE524349:FUQ524354 GEA524349:GEM524354 GNW524349:GOI524354 GXS524349:GYE524354 HHO524349:HIA524354 HRK524349:HRW524354 IBG524349:IBS524354 ILC524349:ILO524354 IUY524349:IVK524354 JEU524349:JFG524354 JOQ524349:JPC524354 JYM524349:JYY524354 KII524349:KIU524354 KSE524349:KSQ524354 LCA524349:LCM524354 LLW524349:LMI524354 LVS524349:LWE524354 MFO524349:MGA524354 MPK524349:MPW524354 MZG524349:MZS524354 NJC524349:NJO524354 NSY524349:NTK524354 OCU524349:ODG524354 OMQ524349:ONC524354 OWM524349:OWY524354 PGI524349:PGU524354 PQE524349:PQQ524354 QAA524349:QAM524354 QJW524349:QKI524354 QTS524349:QUE524354 RDO524349:REA524354 RNK524349:RNW524354 RXG524349:RXS524354 SHC524349:SHO524354 SQY524349:SRK524354 TAU524349:TBG524354 TKQ524349:TLC524354 TUM524349:TUY524354 UEI524349:UEU524354 UOE524349:UOQ524354 UYA524349:UYM524354 VHW524349:VII524354 VRS524349:VSE524354 WBO524349:WCA524354 WLK524349:WLW524354 WVG524349:WVS524354 IU589885:JG589890 SQ589885:TC589890 ACM589885:ACY589890 AMI589885:AMU589890 AWE589885:AWQ589890 BGA589885:BGM589890 BPW589885:BQI589890 BZS589885:CAE589890 CJO589885:CKA589890 CTK589885:CTW589890 DDG589885:DDS589890 DNC589885:DNO589890 DWY589885:DXK589890 EGU589885:EHG589890 EQQ589885:ERC589890 FAM589885:FAY589890 FKI589885:FKU589890 FUE589885:FUQ589890 GEA589885:GEM589890 GNW589885:GOI589890 GXS589885:GYE589890 HHO589885:HIA589890 HRK589885:HRW589890 IBG589885:IBS589890 ILC589885:ILO589890 IUY589885:IVK589890 JEU589885:JFG589890 JOQ589885:JPC589890 JYM589885:JYY589890 KII589885:KIU589890 KSE589885:KSQ589890 LCA589885:LCM589890 LLW589885:LMI589890 LVS589885:LWE589890 MFO589885:MGA589890 MPK589885:MPW589890 MZG589885:MZS589890 NJC589885:NJO589890 NSY589885:NTK589890 OCU589885:ODG589890 OMQ589885:ONC589890 OWM589885:OWY589890 PGI589885:PGU589890 PQE589885:PQQ589890 QAA589885:QAM589890 QJW589885:QKI589890 QTS589885:QUE589890 RDO589885:REA589890 RNK589885:RNW589890 RXG589885:RXS589890 SHC589885:SHO589890 SQY589885:SRK589890 TAU589885:TBG589890 TKQ589885:TLC589890 TUM589885:TUY589890 UEI589885:UEU589890 UOE589885:UOQ589890 UYA589885:UYM589890 VHW589885:VII589890 VRS589885:VSE589890 WBO589885:WCA589890 WLK589885:WLW589890 WVG589885:WVS589890 IU655421:JG655426 SQ655421:TC655426 ACM655421:ACY655426 AMI655421:AMU655426 AWE655421:AWQ655426 BGA655421:BGM655426 BPW655421:BQI655426 BZS655421:CAE655426 CJO655421:CKA655426 CTK655421:CTW655426 DDG655421:DDS655426 DNC655421:DNO655426 DWY655421:DXK655426 EGU655421:EHG655426 EQQ655421:ERC655426 FAM655421:FAY655426 FKI655421:FKU655426 FUE655421:FUQ655426 GEA655421:GEM655426 GNW655421:GOI655426 GXS655421:GYE655426 HHO655421:HIA655426 HRK655421:HRW655426 IBG655421:IBS655426 ILC655421:ILO655426 IUY655421:IVK655426 JEU655421:JFG655426 JOQ655421:JPC655426 JYM655421:JYY655426 KII655421:KIU655426 KSE655421:KSQ655426 LCA655421:LCM655426 LLW655421:LMI655426 LVS655421:LWE655426 MFO655421:MGA655426 MPK655421:MPW655426 MZG655421:MZS655426 NJC655421:NJO655426 NSY655421:NTK655426 OCU655421:ODG655426 OMQ655421:ONC655426 OWM655421:OWY655426 PGI655421:PGU655426 PQE655421:PQQ655426 QAA655421:QAM655426 QJW655421:QKI655426 QTS655421:QUE655426 RDO655421:REA655426 RNK655421:RNW655426 RXG655421:RXS655426 SHC655421:SHO655426 SQY655421:SRK655426 TAU655421:TBG655426 TKQ655421:TLC655426 TUM655421:TUY655426 UEI655421:UEU655426 UOE655421:UOQ655426 UYA655421:UYM655426 VHW655421:VII655426 VRS655421:VSE655426 WBO655421:WCA655426 WLK655421:WLW655426 WVG655421:WVS655426 IU720957:JG720962 SQ720957:TC720962 ACM720957:ACY720962 AMI720957:AMU720962 AWE720957:AWQ720962 BGA720957:BGM720962 BPW720957:BQI720962 BZS720957:CAE720962 CJO720957:CKA720962 CTK720957:CTW720962 DDG720957:DDS720962 DNC720957:DNO720962 DWY720957:DXK720962 EGU720957:EHG720962 EQQ720957:ERC720962 FAM720957:FAY720962 FKI720957:FKU720962 FUE720957:FUQ720962 GEA720957:GEM720962 GNW720957:GOI720962 GXS720957:GYE720962 HHO720957:HIA720962 HRK720957:HRW720962 IBG720957:IBS720962 ILC720957:ILO720962 IUY720957:IVK720962 JEU720957:JFG720962 JOQ720957:JPC720962 JYM720957:JYY720962 KII720957:KIU720962 KSE720957:KSQ720962 LCA720957:LCM720962 LLW720957:LMI720962 LVS720957:LWE720962 MFO720957:MGA720962 MPK720957:MPW720962 MZG720957:MZS720962 NJC720957:NJO720962 NSY720957:NTK720962 OCU720957:ODG720962 OMQ720957:ONC720962 OWM720957:OWY720962 PGI720957:PGU720962 PQE720957:PQQ720962 QAA720957:QAM720962 QJW720957:QKI720962 QTS720957:QUE720962 RDO720957:REA720962 RNK720957:RNW720962 RXG720957:RXS720962 SHC720957:SHO720962 SQY720957:SRK720962 TAU720957:TBG720962 TKQ720957:TLC720962 TUM720957:TUY720962 UEI720957:UEU720962 UOE720957:UOQ720962 UYA720957:UYM720962 VHW720957:VII720962 VRS720957:VSE720962 WBO720957:WCA720962 WLK720957:WLW720962 WVG720957:WVS720962 IU786493:JG786498 SQ786493:TC786498 ACM786493:ACY786498 AMI786493:AMU786498 AWE786493:AWQ786498 BGA786493:BGM786498 BPW786493:BQI786498 BZS786493:CAE786498 CJO786493:CKA786498 CTK786493:CTW786498 DDG786493:DDS786498 DNC786493:DNO786498 DWY786493:DXK786498 EGU786493:EHG786498 EQQ786493:ERC786498 FAM786493:FAY786498 FKI786493:FKU786498 FUE786493:FUQ786498 GEA786493:GEM786498 GNW786493:GOI786498 GXS786493:GYE786498 HHO786493:HIA786498 HRK786493:HRW786498 IBG786493:IBS786498 ILC786493:ILO786498 IUY786493:IVK786498 JEU786493:JFG786498 JOQ786493:JPC786498 JYM786493:JYY786498 KII786493:KIU786498 KSE786493:KSQ786498 LCA786493:LCM786498 LLW786493:LMI786498 LVS786493:LWE786498 MFO786493:MGA786498 MPK786493:MPW786498 MZG786493:MZS786498 NJC786493:NJO786498 NSY786493:NTK786498 OCU786493:ODG786498 OMQ786493:ONC786498 OWM786493:OWY786498 PGI786493:PGU786498 PQE786493:PQQ786498 QAA786493:QAM786498 QJW786493:QKI786498 QTS786493:QUE786498 RDO786493:REA786498 RNK786493:RNW786498 RXG786493:RXS786498 SHC786493:SHO786498 SQY786493:SRK786498 TAU786493:TBG786498 TKQ786493:TLC786498 TUM786493:TUY786498 UEI786493:UEU786498 UOE786493:UOQ786498 UYA786493:UYM786498 VHW786493:VII786498 VRS786493:VSE786498 WBO786493:WCA786498 WLK786493:WLW786498 WVG786493:WVS786498 IU852029:JG852034 SQ852029:TC852034 ACM852029:ACY852034 AMI852029:AMU852034 AWE852029:AWQ852034 BGA852029:BGM852034 BPW852029:BQI852034 BZS852029:CAE852034 CJO852029:CKA852034 CTK852029:CTW852034 DDG852029:DDS852034 DNC852029:DNO852034 DWY852029:DXK852034 EGU852029:EHG852034 EQQ852029:ERC852034 FAM852029:FAY852034 FKI852029:FKU852034 FUE852029:FUQ852034 GEA852029:GEM852034 GNW852029:GOI852034 GXS852029:GYE852034 HHO852029:HIA852034 HRK852029:HRW852034 IBG852029:IBS852034 ILC852029:ILO852034 IUY852029:IVK852034 JEU852029:JFG852034 JOQ852029:JPC852034 JYM852029:JYY852034 KII852029:KIU852034 KSE852029:KSQ852034 LCA852029:LCM852034 LLW852029:LMI852034 LVS852029:LWE852034 MFO852029:MGA852034 MPK852029:MPW852034 MZG852029:MZS852034 NJC852029:NJO852034 NSY852029:NTK852034 OCU852029:ODG852034 OMQ852029:ONC852034 OWM852029:OWY852034 PGI852029:PGU852034 PQE852029:PQQ852034 QAA852029:QAM852034 QJW852029:QKI852034 QTS852029:QUE852034 RDO852029:REA852034 RNK852029:RNW852034 RXG852029:RXS852034 SHC852029:SHO852034 SQY852029:SRK852034 TAU852029:TBG852034 TKQ852029:TLC852034 TUM852029:TUY852034 UEI852029:UEU852034 UOE852029:UOQ852034 UYA852029:UYM852034 VHW852029:VII852034 VRS852029:VSE852034 WBO852029:WCA852034 WLK852029:WLW852034 WVG852029:WVS852034 IU917565:JG917570 SQ917565:TC917570 ACM917565:ACY917570 AMI917565:AMU917570 AWE917565:AWQ917570 BGA917565:BGM917570 BPW917565:BQI917570 BZS917565:CAE917570 CJO917565:CKA917570 CTK917565:CTW917570 DDG917565:DDS917570 DNC917565:DNO917570 DWY917565:DXK917570 EGU917565:EHG917570 EQQ917565:ERC917570 FAM917565:FAY917570 FKI917565:FKU917570 FUE917565:FUQ917570 GEA917565:GEM917570 GNW917565:GOI917570 GXS917565:GYE917570 HHO917565:HIA917570 HRK917565:HRW917570 IBG917565:IBS917570 ILC917565:ILO917570 IUY917565:IVK917570 JEU917565:JFG917570 JOQ917565:JPC917570 JYM917565:JYY917570 KII917565:KIU917570 KSE917565:KSQ917570 LCA917565:LCM917570 LLW917565:LMI917570 LVS917565:LWE917570 MFO917565:MGA917570 MPK917565:MPW917570 MZG917565:MZS917570 NJC917565:NJO917570 NSY917565:NTK917570 OCU917565:ODG917570 OMQ917565:ONC917570 OWM917565:OWY917570 PGI917565:PGU917570 PQE917565:PQQ917570 QAA917565:QAM917570 QJW917565:QKI917570 QTS917565:QUE917570 RDO917565:REA917570 RNK917565:RNW917570 RXG917565:RXS917570 SHC917565:SHO917570 SQY917565:SRK917570 TAU917565:TBG917570 TKQ917565:TLC917570 TUM917565:TUY917570 UEI917565:UEU917570 UOE917565:UOQ917570 UYA917565:UYM917570 VHW917565:VII917570 VRS917565:VSE917570 WBO917565:WCA917570 WLK917565:WLW917570 WVG917565:WVS917570 IU983101:JG983106 SQ983101:TC983106 ACM983101:ACY983106 AMI983101:AMU983106 AWE983101:AWQ983106 BGA983101:BGM983106 BPW983101:BQI983106 BZS983101:CAE983106 CJO983101:CKA983106 CTK983101:CTW983106 DDG983101:DDS983106 DNC983101:DNO983106 DWY983101:DXK983106 EGU983101:EHG983106 EQQ983101:ERC983106 FAM983101:FAY983106 FKI983101:FKU983106 FUE983101:FUQ983106 GEA983101:GEM983106 GNW983101:GOI983106 GXS983101:GYE983106 HHO983101:HIA983106 HRK983101:HRW983106 IBG983101:IBS983106 ILC983101:ILO983106 IUY983101:IVK983106 JEU983101:JFG983106 JOQ983101:JPC983106 JYM983101:JYY983106 KII983101:KIU983106 KSE983101:KSQ983106 LCA983101:LCM983106 LLW983101:LMI983106 LVS983101:LWE983106 MFO983101:MGA983106 MPK983101:MPW983106 MZG983101:MZS983106 NJC983101:NJO983106 NSY983101:NTK983106 OCU983101:ODG983106 OMQ983101:ONC983106 OWM983101:OWY983106 PGI983101:PGU983106 PQE983101:PQQ983106 QAA983101:QAM983106 QJW983101:QKI983106 QTS983101:QUE983106 RDO983101:REA983106 RNK983101:RNW983106 RXG983101:RXS983106 SHC983101:SHO983106 SQY983101:SRK983106 TAU983101:TBG983106 TKQ983101:TLC983106 TUM983101:TUY983106 UEI983101:UEU983106 UOE983101:UOQ983106 UYA983101:UYM983106 VHW983101:VII983106 VRS983101:VSE983106 WBO983101:WCA983106 WLK983101:WLW983106 WVG983101:WVS983106 IU65604:JG65609 SQ65604:TC65609 ACM65604:ACY65609 AMI65604:AMU65609 AWE65604:AWQ65609 BGA65604:BGM65609 BPW65604:BQI65609 BZS65604:CAE65609 CJO65604:CKA65609 CTK65604:CTW65609 DDG65604:DDS65609 DNC65604:DNO65609 DWY65604:DXK65609 EGU65604:EHG65609 EQQ65604:ERC65609 FAM65604:FAY65609 FKI65604:FKU65609 FUE65604:FUQ65609 GEA65604:GEM65609 GNW65604:GOI65609 GXS65604:GYE65609 HHO65604:HIA65609 HRK65604:HRW65609 IBG65604:IBS65609 ILC65604:ILO65609 IUY65604:IVK65609 JEU65604:JFG65609 JOQ65604:JPC65609 JYM65604:JYY65609 KII65604:KIU65609 KSE65604:KSQ65609 LCA65604:LCM65609 LLW65604:LMI65609 LVS65604:LWE65609 MFO65604:MGA65609 MPK65604:MPW65609 MZG65604:MZS65609 NJC65604:NJO65609 NSY65604:NTK65609 OCU65604:ODG65609 OMQ65604:ONC65609 OWM65604:OWY65609 PGI65604:PGU65609 PQE65604:PQQ65609 QAA65604:QAM65609 QJW65604:QKI65609 QTS65604:QUE65609 RDO65604:REA65609 RNK65604:RNW65609 RXG65604:RXS65609 SHC65604:SHO65609 SQY65604:SRK65609 TAU65604:TBG65609 TKQ65604:TLC65609 TUM65604:TUY65609 UEI65604:UEU65609 UOE65604:UOQ65609 UYA65604:UYM65609 VHW65604:VII65609 VRS65604:VSE65609 WBO65604:WCA65609 WLK65604:WLW65609 WVG65604:WVS65609 IU131140:JG131145 SQ131140:TC131145 ACM131140:ACY131145 AMI131140:AMU131145 AWE131140:AWQ131145 BGA131140:BGM131145 BPW131140:BQI131145 BZS131140:CAE131145 CJO131140:CKA131145 CTK131140:CTW131145 DDG131140:DDS131145 DNC131140:DNO131145 DWY131140:DXK131145 EGU131140:EHG131145 EQQ131140:ERC131145 FAM131140:FAY131145 FKI131140:FKU131145 FUE131140:FUQ131145 GEA131140:GEM131145 GNW131140:GOI131145 GXS131140:GYE131145 HHO131140:HIA131145 HRK131140:HRW131145 IBG131140:IBS131145 ILC131140:ILO131145 IUY131140:IVK131145 JEU131140:JFG131145 JOQ131140:JPC131145 JYM131140:JYY131145 KII131140:KIU131145 KSE131140:KSQ131145 LCA131140:LCM131145 LLW131140:LMI131145 LVS131140:LWE131145 MFO131140:MGA131145 MPK131140:MPW131145 MZG131140:MZS131145 NJC131140:NJO131145 NSY131140:NTK131145 OCU131140:ODG131145 OMQ131140:ONC131145 OWM131140:OWY131145 PGI131140:PGU131145 PQE131140:PQQ131145 QAA131140:QAM131145 QJW131140:QKI131145 QTS131140:QUE131145 RDO131140:REA131145 RNK131140:RNW131145 RXG131140:RXS131145 SHC131140:SHO131145 SQY131140:SRK131145 TAU131140:TBG131145 TKQ131140:TLC131145 TUM131140:TUY131145 UEI131140:UEU131145 UOE131140:UOQ131145 UYA131140:UYM131145 VHW131140:VII131145 VRS131140:VSE131145 WBO131140:WCA131145 WLK131140:WLW131145 WVG131140:WVS131145 IU196676:JG196681 SQ196676:TC196681 ACM196676:ACY196681 AMI196676:AMU196681 AWE196676:AWQ196681 BGA196676:BGM196681 BPW196676:BQI196681 BZS196676:CAE196681 CJO196676:CKA196681 CTK196676:CTW196681 DDG196676:DDS196681 DNC196676:DNO196681 DWY196676:DXK196681 EGU196676:EHG196681 EQQ196676:ERC196681 FAM196676:FAY196681 FKI196676:FKU196681 FUE196676:FUQ196681 GEA196676:GEM196681 GNW196676:GOI196681 GXS196676:GYE196681 HHO196676:HIA196681 HRK196676:HRW196681 IBG196676:IBS196681 ILC196676:ILO196681 IUY196676:IVK196681 JEU196676:JFG196681 JOQ196676:JPC196681 JYM196676:JYY196681 KII196676:KIU196681 KSE196676:KSQ196681 LCA196676:LCM196681 LLW196676:LMI196681 LVS196676:LWE196681 MFO196676:MGA196681 MPK196676:MPW196681 MZG196676:MZS196681 NJC196676:NJO196681 NSY196676:NTK196681 OCU196676:ODG196681 OMQ196676:ONC196681 OWM196676:OWY196681 PGI196676:PGU196681 PQE196676:PQQ196681 QAA196676:QAM196681 QJW196676:QKI196681 QTS196676:QUE196681 RDO196676:REA196681 RNK196676:RNW196681 RXG196676:RXS196681 SHC196676:SHO196681 SQY196676:SRK196681 TAU196676:TBG196681 TKQ196676:TLC196681 TUM196676:TUY196681 UEI196676:UEU196681 UOE196676:UOQ196681 UYA196676:UYM196681 VHW196676:VII196681 VRS196676:VSE196681 WBO196676:WCA196681 WLK196676:WLW196681 WVG196676:WVS196681 IU262212:JG262217 SQ262212:TC262217 ACM262212:ACY262217 AMI262212:AMU262217 AWE262212:AWQ262217 BGA262212:BGM262217 BPW262212:BQI262217 BZS262212:CAE262217 CJO262212:CKA262217 CTK262212:CTW262217 DDG262212:DDS262217 DNC262212:DNO262217 DWY262212:DXK262217 EGU262212:EHG262217 EQQ262212:ERC262217 FAM262212:FAY262217 FKI262212:FKU262217 FUE262212:FUQ262217 GEA262212:GEM262217 GNW262212:GOI262217 GXS262212:GYE262217 HHO262212:HIA262217 HRK262212:HRW262217 IBG262212:IBS262217 ILC262212:ILO262217 IUY262212:IVK262217 JEU262212:JFG262217 JOQ262212:JPC262217 JYM262212:JYY262217 KII262212:KIU262217 KSE262212:KSQ262217 LCA262212:LCM262217 LLW262212:LMI262217 LVS262212:LWE262217 MFO262212:MGA262217 MPK262212:MPW262217 MZG262212:MZS262217 NJC262212:NJO262217 NSY262212:NTK262217 OCU262212:ODG262217 OMQ262212:ONC262217 OWM262212:OWY262217 PGI262212:PGU262217 PQE262212:PQQ262217 QAA262212:QAM262217 QJW262212:QKI262217 QTS262212:QUE262217 RDO262212:REA262217 RNK262212:RNW262217 RXG262212:RXS262217 SHC262212:SHO262217 SQY262212:SRK262217 TAU262212:TBG262217 TKQ262212:TLC262217 TUM262212:TUY262217 UEI262212:UEU262217 UOE262212:UOQ262217 UYA262212:UYM262217 VHW262212:VII262217 VRS262212:VSE262217 WBO262212:WCA262217 WLK262212:WLW262217 WVG262212:WVS262217 IU327748:JG327753 SQ327748:TC327753 ACM327748:ACY327753 AMI327748:AMU327753 AWE327748:AWQ327753 BGA327748:BGM327753 BPW327748:BQI327753 BZS327748:CAE327753 CJO327748:CKA327753 CTK327748:CTW327753 DDG327748:DDS327753 DNC327748:DNO327753 DWY327748:DXK327753 EGU327748:EHG327753 EQQ327748:ERC327753 FAM327748:FAY327753 FKI327748:FKU327753 FUE327748:FUQ327753 GEA327748:GEM327753 GNW327748:GOI327753 GXS327748:GYE327753 HHO327748:HIA327753 HRK327748:HRW327753 IBG327748:IBS327753 ILC327748:ILO327753 IUY327748:IVK327753 JEU327748:JFG327753 JOQ327748:JPC327753 JYM327748:JYY327753 KII327748:KIU327753 KSE327748:KSQ327753 LCA327748:LCM327753 LLW327748:LMI327753 LVS327748:LWE327753 MFO327748:MGA327753 MPK327748:MPW327753 MZG327748:MZS327753 NJC327748:NJO327753 NSY327748:NTK327753 OCU327748:ODG327753 OMQ327748:ONC327753 OWM327748:OWY327753 PGI327748:PGU327753 PQE327748:PQQ327753 QAA327748:QAM327753 QJW327748:QKI327753 QTS327748:QUE327753 RDO327748:REA327753 RNK327748:RNW327753 RXG327748:RXS327753 SHC327748:SHO327753 SQY327748:SRK327753 TAU327748:TBG327753 TKQ327748:TLC327753 TUM327748:TUY327753 UEI327748:UEU327753 UOE327748:UOQ327753 UYA327748:UYM327753 VHW327748:VII327753 VRS327748:VSE327753 WBO327748:WCA327753 WLK327748:WLW327753 WVG327748:WVS327753 IU393284:JG393289 SQ393284:TC393289 ACM393284:ACY393289 AMI393284:AMU393289 AWE393284:AWQ393289 BGA393284:BGM393289 BPW393284:BQI393289 BZS393284:CAE393289 CJO393284:CKA393289 CTK393284:CTW393289 DDG393284:DDS393289 DNC393284:DNO393289 DWY393284:DXK393289 EGU393284:EHG393289 EQQ393284:ERC393289 FAM393284:FAY393289 FKI393284:FKU393289 FUE393284:FUQ393289 GEA393284:GEM393289 GNW393284:GOI393289 GXS393284:GYE393289 HHO393284:HIA393289 HRK393284:HRW393289 IBG393284:IBS393289 ILC393284:ILO393289 IUY393284:IVK393289 JEU393284:JFG393289 JOQ393284:JPC393289 JYM393284:JYY393289 KII393284:KIU393289 KSE393284:KSQ393289 LCA393284:LCM393289 LLW393284:LMI393289 LVS393284:LWE393289 MFO393284:MGA393289 MPK393284:MPW393289 MZG393284:MZS393289 NJC393284:NJO393289 NSY393284:NTK393289 OCU393284:ODG393289 OMQ393284:ONC393289 OWM393284:OWY393289 PGI393284:PGU393289 PQE393284:PQQ393289 QAA393284:QAM393289 QJW393284:QKI393289 QTS393284:QUE393289 RDO393284:REA393289 RNK393284:RNW393289 RXG393284:RXS393289 SHC393284:SHO393289 SQY393284:SRK393289 TAU393284:TBG393289 TKQ393284:TLC393289 TUM393284:TUY393289 UEI393284:UEU393289 UOE393284:UOQ393289 UYA393284:UYM393289 VHW393284:VII393289 VRS393284:VSE393289 WBO393284:WCA393289 WLK393284:WLW393289 WVG393284:WVS393289 IU458820:JG458825 SQ458820:TC458825 ACM458820:ACY458825 AMI458820:AMU458825 AWE458820:AWQ458825 BGA458820:BGM458825 BPW458820:BQI458825 BZS458820:CAE458825 CJO458820:CKA458825 CTK458820:CTW458825 DDG458820:DDS458825 DNC458820:DNO458825 DWY458820:DXK458825 EGU458820:EHG458825 EQQ458820:ERC458825 FAM458820:FAY458825 FKI458820:FKU458825 FUE458820:FUQ458825 GEA458820:GEM458825 GNW458820:GOI458825 GXS458820:GYE458825 HHO458820:HIA458825 HRK458820:HRW458825 IBG458820:IBS458825 ILC458820:ILO458825 IUY458820:IVK458825 JEU458820:JFG458825 JOQ458820:JPC458825 JYM458820:JYY458825 KII458820:KIU458825 KSE458820:KSQ458825 LCA458820:LCM458825 LLW458820:LMI458825 LVS458820:LWE458825 MFO458820:MGA458825 MPK458820:MPW458825 MZG458820:MZS458825 NJC458820:NJO458825 NSY458820:NTK458825 OCU458820:ODG458825 OMQ458820:ONC458825 OWM458820:OWY458825 PGI458820:PGU458825 PQE458820:PQQ458825 QAA458820:QAM458825 QJW458820:QKI458825 QTS458820:QUE458825 RDO458820:REA458825 RNK458820:RNW458825 RXG458820:RXS458825 SHC458820:SHO458825 SQY458820:SRK458825 TAU458820:TBG458825 TKQ458820:TLC458825 TUM458820:TUY458825 UEI458820:UEU458825 UOE458820:UOQ458825 UYA458820:UYM458825 VHW458820:VII458825 VRS458820:VSE458825 WBO458820:WCA458825 WLK458820:WLW458825 WVG458820:WVS458825 IU524356:JG524361 SQ524356:TC524361 ACM524356:ACY524361 AMI524356:AMU524361 AWE524356:AWQ524361 BGA524356:BGM524361 BPW524356:BQI524361 BZS524356:CAE524361 CJO524356:CKA524361 CTK524356:CTW524361 DDG524356:DDS524361 DNC524356:DNO524361 DWY524356:DXK524361 EGU524356:EHG524361 EQQ524356:ERC524361 FAM524356:FAY524361 FKI524356:FKU524361 FUE524356:FUQ524361 GEA524356:GEM524361 GNW524356:GOI524361 GXS524356:GYE524361 HHO524356:HIA524361 HRK524356:HRW524361 IBG524356:IBS524361 ILC524356:ILO524361 IUY524356:IVK524361 JEU524356:JFG524361 JOQ524356:JPC524361 JYM524356:JYY524361 KII524356:KIU524361 KSE524356:KSQ524361 LCA524356:LCM524361 LLW524356:LMI524361 LVS524356:LWE524361 MFO524356:MGA524361 MPK524356:MPW524361 MZG524356:MZS524361 NJC524356:NJO524361 NSY524356:NTK524361 OCU524356:ODG524361 OMQ524356:ONC524361 OWM524356:OWY524361 PGI524356:PGU524361 PQE524356:PQQ524361 QAA524356:QAM524361 QJW524356:QKI524361 QTS524356:QUE524361 RDO524356:REA524361 RNK524356:RNW524361 RXG524356:RXS524361 SHC524356:SHO524361 SQY524356:SRK524361 TAU524356:TBG524361 TKQ524356:TLC524361 TUM524356:TUY524361 UEI524356:UEU524361 UOE524356:UOQ524361 UYA524356:UYM524361 VHW524356:VII524361 VRS524356:VSE524361 WBO524356:WCA524361 WLK524356:WLW524361 WVG524356:WVS524361 IU589892:JG589897 SQ589892:TC589897 ACM589892:ACY589897 AMI589892:AMU589897 AWE589892:AWQ589897 BGA589892:BGM589897 BPW589892:BQI589897 BZS589892:CAE589897 CJO589892:CKA589897 CTK589892:CTW589897 DDG589892:DDS589897 DNC589892:DNO589897 DWY589892:DXK589897 EGU589892:EHG589897 EQQ589892:ERC589897 FAM589892:FAY589897 FKI589892:FKU589897 FUE589892:FUQ589897 GEA589892:GEM589897 GNW589892:GOI589897 GXS589892:GYE589897 HHO589892:HIA589897 HRK589892:HRW589897 IBG589892:IBS589897 ILC589892:ILO589897 IUY589892:IVK589897 JEU589892:JFG589897 JOQ589892:JPC589897 JYM589892:JYY589897 KII589892:KIU589897 KSE589892:KSQ589897 LCA589892:LCM589897 LLW589892:LMI589897 LVS589892:LWE589897 MFO589892:MGA589897 MPK589892:MPW589897 MZG589892:MZS589897 NJC589892:NJO589897 NSY589892:NTK589897 OCU589892:ODG589897 OMQ589892:ONC589897 OWM589892:OWY589897 PGI589892:PGU589897 PQE589892:PQQ589897 QAA589892:QAM589897 QJW589892:QKI589897 QTS589892:QUE589897 RDO589892:REA589897 RNK589892:RNW589897 RXG589892:RXS589897 SHC589892:SHO589897 SQY589892:SRK589897 TAU589892:TBG589897 TKQ589892:TLC589897 TUM589892:TUY589897 UEI589892:UEU589897 UOE589892:UOQ589897 UYA589892:UYM589897 VHW589892:VII589897 VRS589892:VSE589897 WBO589892:WCA589897 WLK589892:WLW589897 WVG589892:WVS589897 IU655428:JG655433 SQ655428:TC655433 ACM655428:ACY655433 AMI655428:AMU655433 AWE655428:AWQ655433 BGA655428:BGM655433 BPW655428:BQI655433 BZS655428:CAE655433 CJO655428:CKA655433 CTK655428:CTW655433 DDG655428:DDS655433 DNC655428:DNO655433 DWY655428:DXK655433 EGU655428:EHG655433 EQQ655428:ERC655433 FAM655428:FAY655433 FKI655428:FKU655433 FUE655428:FUQ655433 GEA655428:GEM655433 GNW655428:GOI655433 GXS655428:GYE655433 HHO655428:HIA655433 HRK655428:HRW655433 IBG655428:IBS655433 ILC655428:ILO655433 IUY655428:IVK655433 JEU655428:JFG655433 JOQ655428:JPC655433 JYM655428:JYY655433 KII655428:KIU655433 KSE655428:KSQ655433 LCA655428:LCM655433 LLW655428:LMI655433 LVS655428:LWE655433 MFO655428:MGA655433 MPK655428:MPW655433 MZG655428:MZS655433 NJC655428:NJO655433 NSY655428:NTK655433 OCU655428:ODG655433 OMQ655428:ONC655433 OWM655428:OWY655433 PGI655428:PGU655433 PQE655428:PQQ655433 QAA655428:QAM655433 QJW655428:QKI655433 QTS655428:QUE655433 RDO655428:REA655433 RNK655428:RNW655433 RXG655428:RXS655433 SHC655428:SHO655433 SQY655428:SRK655433 TAU655428:TBG655433 TKQ655428:TLC655433 TUM655428:TUY655433 UEI655428:UEU655433 UOE655428:UOQ655433 UYA655428:UYM655433 VHW655428:VII655433 VRS655428:VSE655433 WBO655428:WCA655433 WLK655428:WLW655433 WVG655428:WVS655433 IU720964:JG720969 SQ720964:TC720969 ACM720964:ACY720969 AMI720964:AMU720969 AWE720964:AWQ720969 BGA720964:BGM720969 BPW720964:BQI720969 BZS720964:CAE720969 CJO720964:CKA720969 CTK720964:CTW720969 DDG720964:DDS720969 DNC720964:DNO720969 DWY720964:DXK720969 EGU720964:EHG720969 EQQ720964:ERC720969 FAM720964:FAY720969 FKI720964:FKU720969 FUE720964:FUQ720969 GEA720964:GEM720969 GNW720964:GOI720969 GXS720964:GYE720969 HHO720964:HIA720969 HRK720964:HRW720969 IBG720964:IBS720969 ILC720964:ILO720969 IUY720964:IVK720969 JEU720964:JFG720969 JOQ720964:JPC720969 JYM720964:JYY720969 KII720964:KIU720969 KSE720964:KSQ720969 LCA720964:LCM720969 LLW720964:LMI720969 LVS720964:LWE720969 MFO720964:MGA720969 MPK720964:MPW720969 MZG720964:MZS720969 NJC720964:NJO720969 NSY720964:NTK720969 OCU720964:ODG720969 OMQ720964:ONC720969 OWM720964:OWY720969 PGI720964:PGU720969 PQE720964:PQQ720969 QAA720964:QAM720969 QJW720964:QKI720969 QTS720964:QUE720969 RDO720964:REA720969 RNK720964:RNW720969 RXG720964:RXS720969 SHC720964:SHO720969 SQY720964:SRK720969 TAU720964:TBG720969 TKQ720964:TLC720969 TUM720964:TUY720969 UEI720964:UEU720969 UOE720964:UOQ720969 UYA720964:UYM720969 VHW720964:VII720969 VRS720964:VSE720969 WBO720964:WCA720969 WLK720964:WLW720969 WVG720964:WVS720969 IU786500:JG786505 SQ786500:TC786505 ACM786500:ACY786505 AMI786500:AMU786505 AWE786500:AWQ786505 BGA786500:BGM786505 BPW786500:BQI786505 BZS786500:CAE786505 CJO786500:CKA786505 CTK786500:CTW786505 DDG786500:DDS786505 DNC786500:DNO786505 DWY786500:DXK786505 EGU786500:EHG786505 EQQ786500:ERC786505 FAM786500:FAY786505 FKI786500:FKU786505 FUE786500:FUQ786505 GEA786500:GEM786505 GNW786500:GOI786505 GXS786500:GYE786505 HHO786500:HIA786505 HRK786500:HRW786505 IBG786500:IBS786505 ILC786500:ILO786505 IUY786500:IVK786505 JEU786500:JFG786505 JOQ786500:JPC786505 JYM786500:JYY786505 KII786500:KIU786505 KSE786500:KSQ786505 LCA786500:LCM786505 LLW786500:LMI786505 LVS786500:LWE786505 MFO786500:MGA786505 MPK786500:MPW786505 MZG786500:MZS786505 NJC786500:NJO786505 NSY786500:NTK786505 OCU786500:ODG786505 OMQ786500:ONC786505 OWM786500:OWY786505 PGI786500:PGU786505 PQE786500:PQQ786505 QAA786500:QAM786505 QJW786500:QKI786505 QTS786500:QUE786505 RDO786500:REA786505 RNK786500:RNW786505 RXG786500:RXS786505 SHC786500:SHO786505 SQY786500:SRK786505 TAU786500:TBG786505 TKQ786500:TLC786505 TUM786500:TUY786505 UEI786500:UEU786505 UOE786500:UOQ786505 UYA786500:UYM786505 VHW786500:VII786505 VRS786500:VSE786505 WBO786500:WCA786505 WLK786500:WLW786505 WVG786500:WVS786505 IU852036:JG852041 SQ852036:TC852041 ACM852036:ACY852041 AMI852036:AMU852041 AWE852036:AWQ852041 BGA852036:BGM852041 BPW852036:BQI852041 BZS852036:CAE852041 CJO852036:CKA852041 CTK852036:CTW852041 DDG852036:DDS852041 DNC852036:DNO852041 DWY852036:DXK852041 EGU852036:EHG852041 EQQ852036:ERC852041 FAM852036:FAY852041 FKI852036:FKU852041 FUE852036:FUQ852041 GEA852036:GEM852041 GNW852036:GOI852041 GXS852036:GYE852041 HHO852036:HIA852041 HRK852036:HRW852041 IBG852036:IBS852041 ILC852036:ILO852041 IUY852036:IVK852041 JEU852036:JFG852041 JOQ852036:JPC852041 JYM852036:JYY852041 KII852036:KIU852041 KSE852036:KSQ852041 LCA852036:LCM852041 LLW852036:LMI852041 LVS852036:LWE852041 MFO852036:MGA852041 MPK852036:MPW852041 MZG852036:MZS852041 NJC852036:NJO852041 NSY852036:NTK852041 OCU852036:ODG852041 OMQ852036:ONC852041 OWM852036:OWY852041 PGI852036:PGU852041 PQE852036:PQQ852041 QAA852036:QAM852041 QJW852036:QKI852041 QTS852036:QUE852041 RDO852036:REA852041 RNK852036:RNW852041 RXG852036:RXS852041 SHC852036:SHO852041 SQY852036:SRK852041 TAU852036:TBG852041 TKQ852036:TLC852041 TUM852036:TUY852041 UEI852036:UEU852041 UOE852036:UOQ852041 UYA852036:UYM852041 VHW852036:VII852041 VRS852036:VSE852041 WBO852036:WCA852041 WLK852036:WLW852041 WVG852036:WVS852041 IU917572:JG917577 SQ917572:TC917577 ACM917572:ACY917577 AMI917572:AMU917577 AWE917572:AWQ917577 BGA917572:BGM917577 BPW917572:BQI917577 BZS917572:CAE917577 CJO917572:CKA917577 CTK917572:CTW917577 DDG917572:DDS917577 DNC917572:DNO917577 DWY917572:DXK917577 EGU917572:EHG917577 EQQ917572:ERC917577 FAM917572:FAY917577 FKI917572:FKU917577 FUE917572:FUQ917577 GEA917572:GEM917577 GNW917572:GOI917577 GXS917572:GYE917577 HHO917572:HIA917577 HRK917572:HRW917577 IBG917572:IBS917577 ILC917572:ILO917577 IUY917572:IVK917577 JEU917572:JFG917577 JOQ917572:JPC917577 JYM917572:JYY917577 KII917572:KIU917577 KSE917572:KSQ917577 LCA917572:LCM917577 LLW917572:LMI917577 LVS917572:LWE917577 MFO917572:MGA917577 MPK917572:MPW917577 MZG917572:MZS917577 NJC917572:NJO917577 NSY917572:NTK917577 OCU917572:ODG917577 OMQ917572:ONC917577 OWM917572:OWY917577 PGI917572:PGU917577 PQE917572:PQQ917577 QAA917572:QAM917577 QJW917572:QKI917577 QTS917572:QUE917577 RDO917572:REA917577 RNK917572:RNW917577 RXG917572:RXS917577 SHC917572:SHO917577 SQY917572:SRK917577 TAU917572:TBG917577 TKQ917572:TLC917577 TUM917572:TUY917577 UEI917572:UEU917577 UOE917572:UOQ917577 UYA917572:UYM917577 VHW917572:VII917577 VRS917572:VSE917577 WBO917572:WCA917577 WLK917572:WLW917577 WVG917572:WVS917577 IU983108:JG983113 SQ983108:TC983113 ACM983108:ACY983113 AMI983108:AMU983113 AWE983108:AWQ983113 BGA983108:BGM983113 BPW983108:BQI983113 BZS983108:CAE983113 CJO983108:CKA983113 CTK983108:CTW983113 DDG983108:DDS983113 DNC983108:DNO983113 DWY983108:DXK983113 EGU983108:EHG983113 EQQ983108:ERC983113 FAM983108:FAY983113 FKI983108:FKU983113 FUE983108:FUQ983113 GEA983108:GEM983113 GNW983108:GOI983113 GXS983108:GYE983113 HHO983108:HIA983113 HRK983108:HRW983113 IBG983108:IBS983113 ILC983108:ILO983113 IUY983108:IVK983113 JEU983108:JFG983113 JOQ983108:JPC983113 JYM983108:JYY983113 KII983108:KIU983113 KSE983108:KSQ983113 LCA983108:LCM983113 LLW983108:LMI983113 LVS983108:LWE983113 MFO983108:MGA983113 MPK983108:MPW983113 MZG983108:MZS983113 NJC983108:NJO983113 NSY983108:NTK983113 OCU983108:ODG983113 OMQ983108:ONC983113 OWM983108:OWY983113 PGI983108:PGU983113 PQE983108:PQQ983113 QAA983108:QAM983113 QJW983108:QKI983113 QTS983108:QUE983113 RDO983108:REA983113 RNK983108:RNW983113 RXG983108:RXS983113 SHC983108:SHO983113 SQY983108:SRK983113 TAU983108:TBG983113 TKQ983108:TLC983113 TUM983108:TUY983113 UEI983108:UEU983113 UOE983108:UOQ983113 UYA983108:UYM983113 VHW983108:VII983113 VRS983108:VSE983113 WBO983108:WCA983113 WLK983108:WLW983113 X983085:AC983099 X917549:AC917563 X852013:AC852027 X786477:AC786491 X720941:AC720955 X655405:AC655419 X589869:AC589883 X524333:AC524347 X458797:AC458811 X393261:AC393275 X327725:AC327739 X262189:AC262203 X196653:AC196667 X131117:AC131131 X65581:AC65595 B196669:AC196674 B262205:AC262210 B327741:AC327746 B393277:AC393282 B458813:AC458818 B524349:AC524354 B589885:AC589890 B655421:AC655426 B720957:AC720962 B786493:AC786498 B852029:AC852034 B917565:AC917570 B983101:AC983106 B65597:AC65602 B65604:AC65609 B131140:AC131145 B196676:AC196681 B262212:AC262217 B327748:AC327753 B393284:AC393289 B458820:AC458825 B524356:AC524361 B589892:AC589897 B655428:AC655433 B720964:AC720969 B786500:AC786505 B852036:AC852041 B917572:AC917577 B983108:AC983113 B131133:AC131138 IU17:JG30 B18:AR30 WVG17:WVS30 WLK17:WLW30 WBO17:WCA30 VRS17:VSE30 VHW17:VII30 UYA17:UYM30 UOE17:UOQ30 UEI17:UEU30 TUM17:TUY30 TKQ17:TLC30 TAU17:TBG30 SQY17:SRK30 SHC17:SHO30 RXG17:RXS30 RNK17:RNW30 RDO17:REA30 QTS17:QUE30 QJW17:QKI30 QAA17:QAM30 PQE17:PQQ30 PGI17:PGU30 OWM17:OWY30 OMQ17:ONC30 OCU17:ODG30 NSY17:NTK30 NJC17:NJO30 MZG17:MZS30 MPK17:MPW30 MFO17:MGA30 LVS17:LWE30 LLW17:LMI30 LCA17:LCM30 KSE17:KSQ30 KII17:KIU30 JYM17:JYY30 JOQ17:JPC30 JEU17:JFG30 IUY17:IVK30 ILC17:ILO30 IBG17:IBS30 HRK17:HRW30 HHO17:HIA30 GXS17:GYE30 GNW17:GOI30 GEA17:GEM30 FUE17:FUQ30 FKI17:FKU30 FAM17:FAY30 EQQ17:ERC30 EGU17:EHG30 DWY17:DXK30 DNC17:DNO30 DDG17:DDS30 CTK17:CTW30 CJO17:CKA30 BZS17:CAE30 BPW17:BQI30 BGA17:BGM30 AWE17:AWQ30 AMI17:AMU30 ACM17:ACY30 SQ17:TC30 ST33:TC80 ACP33:ACY80 AML33:AMU80 AWH33:AWQ80 BGD33:BGM80 BPZ33:BQI80 BZV33:CAE80 CJR33:CKA80 CTN33:CTW80 DDJ33:DDS80 DNF33:DNO80 DXB33:DXK80 EGX33:EHG80 EQT33:ERC80 FAP33:FAY80 FKL33:FKU80 FUH33:FUQ80 GED33:GEM80 GNZ33:GOI80 GXV33:GYE80 HHR33:HIA80 HRN33:HRW80 IBJ33:IBS80 ILF33:ILO80 IVB33:IVK80 JEX33:JFG80 JOT33:JPC80 JYP33:JYY80 KIL33:KIU80 KSH33:KSQ80 LCD33:LCM80 LLZ33:LMI80 LVV33:LWE80 MFR33:MGA80 MPN33:MPW80 MZJ33:MZS80 NJF33:NJO80 NTB33:NTK80 OCX33:ODG80 OMT33:ONC80 OWP33:OWY80 PGL33:PGU80 PQH33:PQQ80 QAD33:QAM80 QJZ33:QKI80 QTV33:QUE80 RDR33:REA80 RNN33:RNW80 RXJ33:RXS80 SHF33:SHO80 SRB33:SRK80 TAX33:TBG80 TKT33:TLC80 TUP33:TUY80 UEL33:UEU80 UOH33:UOQ80 UYD33:UYM80 VHZ33:VII80 VRV33:VSE80 WBR33:WCA80 WLN33:WLW80 WVJ33:WVS80 IU32:IW80 SQ32:SS80 ACM32:ACO80 AMI32:AMK80 AWE32:AWG80 BGA32:BGC80 BPW32:BPY80 BZS32:BZU80 CJO32:CJQ80 CTK32:CTM80 DDG32:DDI80 DNC32:DNE80 DWY32:DXA80 EGU32:EGW80 EQQ32:EQS80 FAM32:FAO80 FKI32:FKK80 FUE32:FUG80 GEA32:GEC80 GNW32:GNY80 GXS32:GXU80 HHO32:HHQ80 HRK32:HRM80 IBG32:IBI80 ILC32:ILE80 IUY32:IVA80 JEU32:JEW80 JOQ32:JOS80 JYM32:JYO80 KII32:KIK80 KSE32:KSG80 LCA32:LCC80 LLW32:LLY80 LVS32:LVU80 MFO32:MFQ80 MPK32:MPM80 MZG32:MZI80 NJC32:NJE80 NSY32:NTA80 OCU32:OCW80 OMQ32:OMS80 OWM32:OWO80 PGI32:PGK80 PQE32:PQG80 QAA32:QAC80 QJW32:QJY80 QTS32:QTU80 RDO32:RDQ80 RNK32:RNM80 RXG32:RXI80 SHC32:SHE80 SQY32:SRA80 TAU32:TAW80 TKQ32:TKS80 TUM32:TUO80 UEI32:UEK80 UOE32:UOG80 UYA32:UYC80 VHW32:VHY80 VRS32:VRU80 WBO32:WBQ80 WLK32:WLM80 WVG32:WVI80 B32:AR80 IX33:JG80 IU81:JG100 SQ81:TC100 ACM81:ACY100 AMI81:AMU100 AWE81:AWQ100 BGA81:BGM100 BPW81:BQI100 BZS81:CAE100 CJO81:CKA100 CTK81:CTW100 DDG81:DDS100 DNC81:DNO100 DWY81:DXK100 EGU81:EHG100 EQQ81:ERC100 FAM81:FAY100 FKI81:FKU100 FUE81:FUQ100 GEA81:GEM100 GNW81:GOI100 GXS81:GYE100 HHO81:HIA100 HRK81:HRW100 IBG81:IBS100 ILC81:ILO100 IUY81:IVK100 JEU81:JFG100 JOQ81:JPC100 JYM81:JYY100 KII81:KIU100 KSE81:KSQ100 LCA81:LCM100 LLW81:LMI100 LVS81:LWE100 MFO81:MGA100 MPK81:MPW100 MZG81:MZS100 NJC81:NJO100 NSY81:NTK100 OCU81:ODG100 OMQ81:ONC100 OWM81:OWY100 PGI81:PGU100 PQE81:PQQ100 QAA81:QAM100 QJW81:QKI100 QTS81:QUE100 RDO81:REA100 RNK81:RNW100 RXG81:RXS100 SHC81:SHO100 SQY81:SRK100 TAU81:TBG100 TKQ81:TLC100 TUM81:TUY100 UEI81:UEU100 UOE81:UOQ100 UYA81:UYM100 VHW81:VII100 VRS81:VSE100 WBO81:WCA100 WLK81:WLW100 WVG81:WVS100 B82:AR99">
      <formula1>900</formula1>
    </dataValidation>
  </dataValidations>
  <printOptions horizontalCentered="1"/>
  <pageMargins left="0" right="0" top="0.15748031496062992" bottom="0" header="0" footer="0"/>
  <pageSetup paperSize="9" scale="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9"/>
  <sheetViews>
    <sheetView view="pageBreakPreview" topLeftCell="A118" zoomScale="55" zoomScaleNormal="80" zoomScaleSheetLayoutView="55" workbookViewId="0">
      <selection activeCell="O57" sqref="O57"/>
    </sheetView>
  </sheetViews>
  <sheetFormatPr defaultColWidth="8.85546875" defaultRowHeight="18.75"/>
  <cols>
    <col min="1" max="4" width="8.85546875" style="55"/>
    <col min="5" max="5" width="9.140625" style="55" customWidth="1"/>
    <col min="6" max="9" width="8.85546875" style="55"/>
    <col min="10" max="10" width="16" style="55" customWidth="1"/>
    <col min="11" max="16384" width="8.85546875" style="55"/>
  </cols>
  <sheetData>
    <row r="1" spans="1:10" ht="28.15" customHeight="1">
      <c r="A1" s="365" t="s">
        <v>331</v>
      </c>
      <c r="B1" s="365"/>
      <c r="C1" s="365"/>
      <c r="D1" s="365"/>
      <c r="E1" s="365"/>
      <c r="F1" s="365"/>
      <c r="G1" s="365"/>
      <c r="H1" s="365"/>
      <c r="I1" s="365"/>
      <c r="J1" s="365"/>
    </row>
    <row r="2" spans="1:10" ht="28.15" customHeight="1">
      <c r="A2" s="365" t="s">
        <v>106</v>
      </c>
      <c r="B2" s="365"/>
      <c r="C2" s="365"/>
      <c r="D2" s="365"/>
      <c r="E2" s="365"/>
      <c r="F2" s="365"/>
      <c r="G2" s="365"/>
      <c r="H2" s="365"/>
      <c r="I2" s="365"/>
      <c r="J2" s="365"/>
    </row>
    <row r="3" spans="1:10">
      <c r="A3" s="366" t="s">
        <v>47</v>
      </c>
      <c r="B3" s="366"/>
      <c r="C3" s="366"/>
      <c r="D3" s="366"/>
      <c r="E3" s="366"/>
      <c r="F3" s="366"/>
      <c r="G3" s="366"/>
      <c r="H3" s="366"/>
      <c r="I3" s="366"/>
      <c r="J3" s="366"/>
    </row>
    <row r="5" spans="1:10">
      <c r="A5" s="55" t="s">
        <v>57</v>
      </c>
    </row>
    <row r="6" spans="1:10" ht="263.25" customHeight="1">
      <c r="A6" s="369" t="s">
        <v>332</v>
      </c>
      <c r="B6" s="369"/>
      <c r="C6" s="369"/>
      <c r="D6" s="369"/>
      <c r="E6" s="369"/>
      <c r="F6" s="369"/>
      <c r="G6" s="369"/>
      <c r="H6" s="369"/>
      <c r="I6" s="369"/>
      <c r="J6" s="369"/>
    </row>
    <row r="9" spans="1:10">
      <c r="A9" s="55" t="s">
        <v>56</v>
      </c>
    </row>
    <row r="10" spans="1:10" s="107" customFormat="1" ht="43.5" customHeight="1">
      <c r="A10" s="329" t="s">
        <v>156</v>
      </c>
      <c r="B10" s="330" t="s">
        <v>374</v>
      </c>
      <c r="C10" s="330"/>
      <c r="D10" s="330"/>
      <c r="E10" s="330"/>
      <c r="F10" s="330"/>
      <c r="G10" s="330"/>
      <c r="H10" s="330"/>
      <c r="I10" s="330"/>
      <c r="J10" s="330"/>
    </row>
    <row r="11" spans="1:10" s="107" customFormat="1">
      <c r="A11" s="329"/>
      <c r="B11" s="331" t="s">
        <v>378</v>
      </c>
      <c r="C11" s="331"/>
      <c r="D11" s="331"/>
      <c r="E11" s="331"/>
      <c r="F11" s="331"/>
      <c r="G11" s="331"/>
      <c r="H11" s="331"/>
      <c r="I11" s="331"/>
      <c r="J11" s="331"/>
    </row>
    <row r="12" spans="1:10" s="107" customFormat="1">
      <c r="A12" s="329"/>
      <c r="B12" s="331"/>
      <c r="C12" s="331"/>
      <c r="D12" s="331"/>
      <c r="E12" s="331"/>
      <c r="F12" s="331"/>
      <c r="G12" s="331"/>
      <c r="H12" s="331"/>
      <c r="I12" s="331"/>
      <c r="J12" s="331"/>
    </row>
    <row r="13" spans="1:10" s="107" customFormat="1" ht="24" customHeight="1">
      <c r="A13" s="329"/>
      <c r="B13" s="331"/>
      <c r="C13" s="331"/>
      <c r="D13" s="331"/>
      <c r="E13" s="331"/>
      <c r="F13" s="331"/>
      <c r="G13" s="331"/>
      <c r="H13" s="331"/>
      <c r="I13" s="331"/>
      <c r="J13" s="331"/>
    </row>
    <row r="14" spans="1:10" s="107" customFormat="1" ht="48.75" customHeight="1">
      <c r="A14" s="329" t="s">
        <v>125</v>
      </c>
      <c r="B14" s="330" t="s">
        <v>379</v>
      </c>
      <c r="C14" s="330"/>
      <c r="D14" s="330"/>
      <c r="E14" s="330"/>
      <c r="F14" s="330"/>
      <c r="G14" s="330"/>
      <c r="H14" s="330"/>
      <c r="I14" s="330"/>
      <c r="J14" s="330"/>
    </row>
    <row r="15" spans="1:10" s="107" customFormat="1">
      <c r="A15" s="329"/>
      <c r="B15" s="331" t="s">
        <v>380</v>
      </c>
      <c r="C15" s="331"/>
      <c r="D15" s="331"/>
      <c r="E15" s="331"/>
      <c r="F15" s="331"/>
      <c r="G15" s="331"/>
      <c r="H15" s="331"/>
      <c r="I15" s="331"/>
      <c r="J15" s="331"/>
    </row>
    <row r="16" spans="1:10" s="107" customFormat="1">
      <c r="A16" s="329"/>
      <c r="B16" s="331"/>
      <c r="C16" s="331"/>
      <c r="D16" s="331"/>
      <c r="E16" s="331"/>
      <c r="F16" s="331"/>
      <c r="G16" s="331"/>
      <c r="H16" s="331"/>
      <c r="I16" s="331"/>
      <c r="J16" s="331"/>
    </row>
    <row r="17" spans="1:10" s="107" customFormat="1" ht="27.75" customHeight="1">
      <c r="A17" s="329"/>
      <c r="B17" s="331"/>
      <c r="C17" s="331"/>
      <c r="D17" s="331"/>
      <c r="E17" s="331"/>
      <c r="F17" s="331"/>
      <c r="G17" s="331"/>
      <c r="H17" s="331"/>
      <c r="I17" s="331"/>
      <c r="J17" s="331"/>
    </row>
    <row r="18" spans="1:10" s="107" customFormat="1" ht="42" customHeight="1">
      <c r="A18" s="329" t="s">
        <v>126</v>
      </c>
      <c r="B18" s="330" t="s">
        <v>376</v>
      </c>
      <c r="C18" s="330"/>
      <c r="D18" s="330"/>
      <c r="E18" s="330"/>
      <c r="F18" s="330"/>
      <c r="G18" s="330"/>
      <c r="H18" s="330"/>
      <c r="I18" s="330"/>
      <c r="J18" s="330"/>
    </row>
    <row r="19" spans="1:10" s="107" customFormat="1">
      <c r="A19" s="329"/>
      <c r="B19" s="331" t="s">
        <v>381</v>
      </c>
      <c r="C19" s="331"/>
      <c r="D19" s="331"/>
      <c r="E19" s="331"/>
      <c r="F19" s="331"/>
      <c r="G19" s="331"/>
      <c r="H19" s="331"/>
      <c r="I19" s="331"/>
      <c r="J19" s="331"/>
    </row>
    <row r="20" spans="1:10" s="107" customFormat="1">
      <c r="A20" s="329"/>
      <c r="B20" s="331"/>
      <c r="C20" s="331"/>
      <c r="D20" s="331"/>
      <c r="E20" s="331"/>
      <c r="F20" s="331"/>
      <c r="G20" s="331"/>
      <c r="H20" s="331"/>
      <c r="I20" s="331"/>
      <c r="J20" s="331"/>
    </row>
    <row r="21" spans="1:10" s="107" customFormat="1" ht="27.75" customHeight="1">
      <c r="A21" s="329"/>
      <c r="B21" s="331"/>
      <c r="C21" s="331"/>
      <c r="D21" s="331"/>
      <c r="E21" s="331"/>
      <c r="F21" s="331"/>
      <c r="G21" s="331"/>
      <c r="H21" s="331"/>
      <c r="I21" s="331"/>
      <c r="J21" s="331"/>
    </row>
    <row r="22" spans="1:10" s="107" customFormat="1" ht="46.5" customHeight="1">
      <c r="A22" s="332" t="s">
        <v>127</v>
      </c>
      <c r="B22" s="330" t="s">
        <v>377</v>
      </c>
      <c r="C22" s="330"/>
      <c r="D22" s="330"/>
      <c r="E22" s="330"/>
      <c r="F22" s="330"/>
      <c r="G22" s="330"/>
      <c r="H22" s="330"/>
      <c r="I22" s="330"/>
      <c r="J22" s="330"/>
    </row>
    <row r="23" spans="1:10" s="107" customFormat="1">
      <c r="A23" s="333"/>
      <c r="B23" s="331" t="s">
        <v>382</v>
      </c>
      <c r="C23" s="331"/>
      <c r="D23" s="331"/>
      <c r="E23" s="331"/>
      <c r="F23" s="331"/>
      <c r="G23" s="331"/>
      <c r="H23" s="331"/>
      <c r="I23" s="331"/>
      <c r="J23" s="331"/>
    </row>
    <row r="24" spans="1:10" s="107" customFormat="1">
      <c r="A24" s="333"/>
      <c r="B24" s="331"/>
      <c r="C24" s="331"/>
      <c r="D24" s="331"/>
      <c r="E24" s="331"/>
      <c r="F24" s="331"/>
      <c r="G24" s="331"/>
      <c r="H24" s="331"/>
      <c r="I24" s="331"/>
      <c r="J24" s="331"/>
    </row>
    <row r="25" spans="1:10" ht="33.75" customHeight="1">
      <c r="A25" s="334"/>
      <c r="B25" s="331"/>
      <c r="C25" s="331"/>
      <c r="D25" s="331"/>
      <c r="E25" s="331"/>
      <c r="F25" s="331"/>
      <c r="G25" s="331"/>
      <c r="H25" s="331"/>
      <c r="I25" s="331"/>
      <c r="J25" s="331"/>
    </row>
    <row r="26" spans="1:10" ht="32.25" customHeight="1">
      <c r="A26" s="329" t="s">
        <v>128</v>
      </c>
      <c r="B26" s="330" t="s">
        <v>113</v>
      </c>
      <c r="C26" s="330"/>
      <c r="D26" s="330"/>
      <c r="E26" s="330"/>
      <c r="F26" s="330"/>
      <c r="G26" s="330"/>
      <c r="H26" s="330"/>
      <c r="I26" s="330"/>
      <c r="J26" s="330"/>
    </row>
    <row r="27" spans="1:10">
      <c r="A27" s="329"/>
      <c r="B27" s="331" t="s">
        <v>383</v>
      </c>
      <c r="C27" s="331"/>
      <c r="D27" s="331"/>
      <c r="E27" s="331"/>
      <c r="F27" s="331"/>
      <c r="G27" s="331"/>
      <c r="H27" s="331"/>
      <c r="I27" s="331"/>
      <c r="J27" s="331"/>
    </row>
    <row r="28" spans="1:10">
      <c r="A28" s="329"/>
      <c r="B28" s="331"/>
      <c r="C28" s="331"/>
      <c r="D28" s="331"/>
      <c r="E28" s="331"/>
      <c r="F28" s="331"/>
      <c r="G28" s="331"/>
      <c r="H28" s="331"/>
      <c r="I28" s="331"/>
      <c r="J28" s="331"/>
    </row>
    <row r="29" spans="1:10" ht="52.5" customHeight="1">
      <c r="A29" s="329"/>
      <c r="B29" s="331"/>
      <c r="C29" s="331"/>
      <c r="D29" s="331"/>
      <c r="E29" s="331"/>
      <c r="F29" s="331"/>
      <c r="G29" s="331"/>
      <c r="H29" s="331"/>
      <c r="I29" s="331"/>
      <c r="J29" s="331"/>
    </row>
    <row r="30" spans="1:10" ht="33" customHeight="1">
      <c r="A30" s="329" t="s">
        <v>129</v>
      </c>
      <c r="B30" s="330" t="s">
        <v>328</v>
      </c>
      <c r="C30" s="330"/>
      <c r="D30" s="330"/>
      <c r="E30" s="330"/>
      <c r="F30" s="330"/>
      <c r="G30" s="330"/>
      <c r="H30" s="330"/>
      <c r="I30" s="330"/>
      <c r="J30" s="330"/>
    </row>
    <row r="31" spans="1:10">
      <c r="A31" s="329"/>
      <c r="B31" s="331" t="s">
        <v>384</v>
      </c>
      <c r="C31" s="331"/>
      <c r="D31" s="331"/>
      <c r="E31" s="331"/>
      <c r="F31" s="331"/>
      <c r="G31" s="331"/>
      <c r="H31" s="331"/>
      <c r="I31" s="331"/>
      <c r="J31" s="331"/>
    </row>
    <row r="32" spans="1:10">
      <c r="A32" s="329"/>
      <c r="B32" s="331"/>
      <c r="C32" s="331"/>
      <c r="D32" s="331"/>
      <c r="E32" s="331"/>
      <c r="F32" s="331"/>
      <c r="G32" s="331"/>
      <c r="H32" s="331"/>
      <c r="I32" s="331"/>
      <c r="J32" s="331"/>
    </row>
    <row r="33" spans="1:10" ht="56.25" customHeight="1">
      <c r="A33" s="329"/>
      <c r="B33" s="331"/>
      <c r="C33" s="331"/>
      <c r="D33" s="331"/>
      <c r="E33" s="331"/>
      <c r="F33" s="331"/>
      <c r="G33" s="331"/>
      <c r="H33" s="331"/>
      <c r="I33" s="331"/>
      <c r="J33" s="331"/>
    </row>
    <row r="34" spans="1:10" ht="36.75" customHeight="1">
      <c r="A34" s="329" t="s">
        <v>151</v>
      </c>
      <c r="B34" s="330" t="s">
        <v>329</v>
      </c>
      <c r="C34" s="330"/>
      <c r="D34" s="330"/>
      <c r="E34" s="330"/>
      <c r="F34" s="330"/>
      <c r="G34" s="330"/>
      <c r="H34" s="330"/>
      <c r="I34" s="330"/>
      <c r="J34" s="330"/>
    </row>
    <row r="35" spans="1:10">
      <c r="A35" s="329"/>
      <c r="B35" s="331" t="s">
        <v>385</v>
      </c>
      <c r="C35" s="331"/>
      <c r="D35" s="331"/>
      <c r="E35" s="331"/>
      <c r="F35" s="331"/>
      <c r="G35" s="331"/>
      <c r="H35" s="331"/>
      <c r="I35" s="331"/>
      <c r="J35" s="331"/>
    </row>
    <row r="36" spans="1:10">
      <c r="A36" s="329"/>
      <c r="B36" s="331"/>
      <c r="C36" s="331"/>
      <c r="D36" s="331"/>
      <c r="E36" s="331"/>
      <c r="F36" s="331"/>
      <c r="G36" s="331"/>
      <c r="H36" s="331"/>
      <c r="I36" s="331"/>
      <c r="J36" s="331"/>
    </row>
    <row r="37" spans="1:10" ht="48" customHeight="1">
      <c r="A37" s="329"/>
      <c r="B37" s="331"/>
      <c r="C37" s="331"/>
      <c r="D37" s="331"/>
      <c r="E37" s="331"/>
      <c r="F37" s="331"/>
      <c r="G37" s="331"/>
      <c r="H37" s="331"/>
      <c r="I37" s="331"/>
      <c r="J37" s="331"/>
    </row>
    <row r="38" spans="1:10" ht="36.75" customHeight="1">
      <c r="A38" s="329" t="s">
        <v>152</v>
      </c>
      <c r="B38" s="330" t="s">
        <v>330</v>
      </c>
      <c r="C38" s="330"/>
      <c r="D38" s="330"/>
      <c r="E38" s="330"/>
      <c r="F38" s="330"/>
      <c r="G38" s="330"/>
      <c r="H38" s="330"/>
      <c r="I38" s="330"/>
      <c r="J38" s="330"/>
    </row>
    <row r="39" spans="1:10">
      <c r="A39" s="329"/>
      <c r="B39" s="331" t="s">
        <v>386</v>
      </c>
      <c r="C39" s="331"/>
      <c r="D39" s="331"/>
      <c r="E39" s="331"/>
      <c r="F39" s="331"/>
      <c r="G39" s="331"/>
      <c r="H39" s="331"/>
      <c r="I39" s="331"/>
      <c r="J39" s="331"/>
    </row>
    <row r="40" spans="1:10">
      <c r="A40" s="329"/>
      <c r="B40" s="331"/>
      <c r="C40" s="331"/>
      <c r="D40" s="331"/>
      <c r="E40" s="331"/>
      <c r="F40" s="331"/>
      <c r="G40" s="331"/>
      <c r="H40" s="331"/>
      <c r="I40" s="331"/>
      <c r="J40" s="331"/>
    </row>
    <row r="41" spans="1:10" ht="52.5" customHeight="1">
      <c r="A41" s="329"/>
      <c r="B41" s="331"/>
      <c r="C41" s="331"/>
      <c r="D41" s="331"/>
      <c r="E41" s="331"/>
      <c r="F41" s="331"/>
      <c r="G41" s="331"/>
      <c r="H41" s="331"/>
      <c r="I41" s="331"/>
      <c r="J41" s="331"/>
    </row>
    <row r="42" spans="1:10" ht="42" customHeight="1">
      <c r="A42" s="329" t="s">
        <v>153</v>
      </c>
      <c r="B42" s="330" t="s">
        <v>388</v>
      </c>
      <c r="C42" s="330"/>
      <c r="D42" s="330"/>
      <c r="E42" s="330"/>
      <c r="F42" s="330"/>
      <c r="G42" s="330"/>
      <c r="H42" s="330"/>
      <c r="I42" s="330"/>
      <c r="J42" s="330"/>
    </row>
    <row r="43" spans="1:10">
      <c r="A43" s="329"/>
      <c r="B43" s="364" t="s">
        <v>389</v>
      </c>
      <c r="C43" s="364"/>
      <c r="D43" s="364"/>
      <c r="E43" s="364"/>
      <c r="F43" s="364"/>
      <c r="G43" s="364"/>
      <c r="H43" s="364"/>
      <c r="I43" s="364"/>
      <c r="J43" s="364"/>
    </row>
    <row r="44" spans="1:10">
      <c r="A44" s="329"/>
      <c r="B44" s="364"/>
      <c r="C44" s="364"/>
      <c r="D44" s="364"/>
      <c r="E44" s="364"/>
      <c r="F44" s="364"/>
      <c r="G44" s="364"/>
      <c r="H44" s="364"/>
      <c r="I44" s="364"/>
      <c r="J44" s="364"/>
    </row>
    <row r="45" spans="1:10" ht="186.75" customHeight="1">
      <c r="A45" s="329"/>
      <c r="B45" s="364"/>
      <c r="C45" s="364"/>
      <c r="D45" s="364"/>
      <c r="E45" s="364"/>
      <c r="F45" s="364"/>
      <c r="G45" s="364"/>
      <c r="H45" s="364"/>
      <c r="I45" s="364"/>
      <c r="J45" s="364"/>
    </row>
    <row r="46" spans="1:10">
      <c r="A46" s="329" t="s">
        <v>157</v>
      </c>
      <c r="B46" s="330" t="s">
        <v>140</v>
      </c>
      <c r="C46" s="330"/>
      <c r="D46" s="330"/>
      <c r="E46" s="330"/>
      <c r="F46" s="330"/>
      <c r="G46" s="330"/>
      <c r="H46" s="330"/>
      <c r="I46" s="330"/>
      <c r="J46" s="330"/>
    </row>
    <row r="47" spans="1:10">
      <c r="A47" s="329"/>
      <c r="B47" s="331" t="s">
        <v>225</v>
      </c>
      <c r="C47" s="331"/>
      <c r="D47" s="331"/>
      <c r="E47" s="331"/>
      <c r="F47" s="331"/>
      <c r="G47" s="331"/>
      <c r="H47" s="331"/>
      <c r="I47" s="331"/>
      <c r="J47" s="331"/>
    </row>
    <row r="48" spans="1:10">
      <c r="A48" s="329"/>
      <c r="B48" s="331"/>
      <c r="C48" s="331"/>
      <c r="D48" s="331"/>
      <c r="E48" s="331"/>
      <c r="F48" s="331"/>
      <c r="G48" s="331"/>
      <c r="H48" s="331"/>
      <c r="I48" s="331"/>
      <c r="J48" s="331"/>
    </row>
    <row r="49" spans="1:10" ht="97.5" customHeight="1">
      <c r="A49" s="329"/>
      <c r="B49" s="331"/>
      <c r="C49" s="331"/>
      <c r="D49" s="331"/>
      <c r="E49" s="331"/>
      <c r="F49" s="331"/>
      <c r="G49" s="331"/>
      <c r="H49" s="331"/>
      <c r="I49" s="331"/>
      <c r="J49" s="331"/>
    </row>
    <row r="50" spans="1:10">
      <c r="A50" s="329" t="s">
        <v>154</v>
      </c>
      <c r="B50" s="330" t="s">
        <v>391</v>
      </c>
      <c r="C50" s="330"/>
      <c r="D50" s="330"/>
      <c r="E50" s="330"/>
      <c r="F50" s="330"/>
      <c r="G50" s="330"/>
      <c r="H50" s="330"/>
      <c r="I50" s="330"/>
      <c r="J50" s="330"/>
    </row>
    <row r="51" spans="1:10">
      <c r="A51" s="329"/>
      <c r="B51" s="331" t="s">
        <v>392</v>
      </c>
      <c r="C51" s="331"/>
      <c r="D51" s="331"/>
      <c r="E51" s="331"/>
      <c r="F51" s="331"/>
      <c r="G51" s="331"/>
      <c r="H51" s="331"/>
      <c r="I51" s="331"/>
      <c r="J51" s="331"/>
    </row>
    <row r="52" spans="1:10">
      <c r="A52" s="329"/>
      <c r="B52" s="331"/>
      <c r="C52" s="331"/>
      <c r="D52" s="331"/>
      <c r="E52" s="331"/>
      <c r="F52" s="331"/>
      <c r="G52" s="331"/>
      <c r="H52" s="331"/>
      <c r="I52" s="331"/>
      <c r="J52" s="331"/>
    </row>
    <row r="53" spans="1:10" ht="72" customHeight="1">
      <c r="A53" s="329"/>
      <c r="B53" s="331"/>
      <c r="C53" s="331"/>
      <c r="D53" s="331"/>
      <c r="E53" s="331"/>
      <c r="F53" s="331"/>
      <c r="G53" s="331"/>
      <c r="H53" s="331"/>
      <c r="I53" s="331"/>
      <c r="J53" s="331"/>
    </row>
    <row r="54" spans="1:10" s="107" customFormat="1">
      <c r="A54" s="329" t="s">
        <v>155</v>
      </c>
      <c r="B54" s="330" t="s">
        <v>172</v>
      </c>
      <c r="C54" s="330"/>
      <c r="D54" s="330"/>
      <c r="E54" s="330"/>
      <c r="F54" s="330"/>
      <c r="G54" s="330"/>
      <c r="H54" s="330"/>
      <c r="I54" s="330"/>
      <c r="J54" s="330"/>
    </row>
    <row r="55" spans="1:10" s="107" customFormat="1">
      <c r="A55" s="329"/>
      <c r="B55" s="331" t="s">
        <v>373</v>
      </c>
      <c r="C55" s="331"/>
      <c r="D55" s="331"/>
      <c r="E55" s="331"/>
      <c r="F55" s="331"/>
      <c r="G55" s="331"/>
      <c r="H55" s="331"/>
      <c r="I55" s="331"/>
      <c r="J55" s="331"/>
    </row>
    <row r="56" spans="1:10" s="107" customFormat="1">
      <c r="A56" s="329"/>
      <c r="B56" s="331"/>
      <c r="C56" s="331"/>
      <c r="D56" s="331"/>
      <c r="E56" s="331"/>
      <c r="F56" s="331"/>
      <c r="G56" s="331"/>
      <c r="H56" s="331"/>
      <c r="I56" s="331"/>
      <c r="J56" s="331"/>
    </row>
    <row r="57" spans="1:10" s="107" customFormat="1" ht="267.75" customHeight="1">
      <c r="A57" s="329"/>
      <c r="B57" s="331"/>
      <c r="C57" s="331"/>
      <c r="D57" s="331"/>
      <c r="E57" s="331"/>
      <c r="F57" s="331"/>
      <c r="G57" s="331"/>
      <c r="H57" s="331"/>
      <c r="I57" s="331"/>
      <c r="J57" s="331"/>
    </row>
    <row r="58" spans="1:10">
      <c r="A58" s="329" t="s">
        <v>110</v>
      </c>
      <c r="B58" s="330" t="s">
        <v>121</v>
      </c>
      <c r="C58" s="330"/>
      <c r="D58" s="330"/>
      <c r="E58" s="330"/>
      <c r="F58" s="330"/>
      <c r="G58" s="330"/>
      <c r="H58" s="330"/>
      <c r="I58" s="330"/>
      <c r="J58" s="330"/>
    </row>
    <row r="59" spans="1:10">
      <c r="A59" s="329"/>
      <c r="B59" s="331" t="s">
        <v>327</v>
      </c>
      <c r="C59" s="331"/>
      <c r="D59" s="331"/>
      <c r="E59" s="331"/>
      <c r="F59" s="331"/>
      <c r="G59" s="331"/>
      <c r="H59" s="331"/>
      <c r="I59" s="331"/>
      <c r="J59" s="331"/>
    </row>
    <row r="60" spans="1:10">
      <c r="A60" s="329"/>
      <c r="B60" s="331"/>
      <c r="C60" s="331"/>
      <c r="D60" s="331"/>
      <c r="E60" s="331"/>
      <c r="F60" s="331"/>
      <c r="G60" s="331"/>
      <c r="H60" s="331"/>
      <c r="I60" s="331"/>
      <c r="J60" s="331"/>
    </row>
    <row r="61" spans="1:10" ht="134.25" customHeight="1">
      <c r="A61" s="329"/>
      <c r="B61" s="331"/>
      <c r="C61" s="331"/>
      <c r="D61" s="331"/>
      <c r="E61" s="331"/>
      <c r="F61" s="331"/>
      <c r="G61" s="331"/>
      <c r="H61" s="331"/>
      <c r="I61" s="331"/>
      <c r="J61" s="331"/>
    </row>
    <row r="62" spans="1:10" s="107" customFormat="1" ht="18.75" customHeight="1">
      <c r="A62" s="371" t="s">
        <v>252</v>
      </c>
      <c r="B62" s="370" t="s">
        <v>68</v>
      </c>
      <c r="C62" s="370"/>
      <c r="D62" s="370"/>
      <c r="E62" s="370"/>
      <c r="F62" s="370"/>
      <c r="G62" s="370"/>
      <c r="H62" s="370"/>
      <c r="I62" s="370"/>
      <c r="J62" s="370"/>
    </row>
    <row r="63" spans="1:10">
      <c r="A63" s="371"/>
      <c r="B63" s="364" t="s">
        <v>229</v>
      </c>
      <c r="C63" s="364"/>
      <c r="D63" s="364"/>
      <c r="E63" s="364"/>
      <c r="F63" s="364"/>
      <c r="G63" s="364"/>
      <c r="H63" s="364"/>
      <c r="I63" s="364"/>
      <c r="J63" s="364"/>
    </row>
    <row r="64" spans="1:10" ht="170.25" customHeight="1">
      <c r="A64" s="371"/>
      <c r="B64" s="364"/>
      <c r="C64" s="364"/>
      <c r="D64" s="364"/>
      <c r="E64" s="364"/>
      <c r="F64" s="364"/>
      <c r="G64" s="364"/>
      <c r="H64" s="364"/>
      <c r="I64" s="364"/>
      <c r="J64" s="364"/>
    </row>
    <row r="65" spans="1:10">
      <c r="A65" s="329" t="s">
        <v>253</v>
      </c>
      <c r="B65" s="330" t="s">
        <v>122</v>
      </c>
      <c r="C65" s="330"/>
      <c r="D65" s="330"/>
      <c r="E65" s="330"/>
      <c r="F65" s="330"/>
      <c r="G65" s="330"/>
      <c r="H65" s="330"/>
      <c r="I65" s="330"/>
      <c r="J65" s="330"/>
    </row>
    <row r="66" spans="1:10">
      <c r="A66" s="329"/>
      <c r="B66" s="364" t="s">
        <v>230</v>
      </c>
      <c r="C66" s="364"/>
      <c r="D66" s="364"/>
      <c r="E66" s="364"/>
      <c r="F66" s="364"/>
      <c r="G66" s="364"/>
      <c r="H66" s="364"/>
      <c r="I66" s="364"/>
      <c r="J66" s="364"/>
    </row>
    <row r="67" spans="1:10" ht="136.5" customHeight="1">
      <c r="A67" s="329"/>
      <c r="B67" s="364"/>
      <c r="C67" s="364"/>
      <c r="D67" s="364"/>
      <c r="E67" s="364"/>
      <c r="F67" s="364"/>
      <c r="G67" s="364"/>
      <c r="H67" s="364"/>
      <c r="I67" s="364"/>
      <c r="J67" s="364"/>
    </row>
    <row r="68" spans="1:10">
      <c r="A68" s="329" t="s">
        <v>254</v>
      </c>
      <c r="B68" s="330" t="s">
        <v>123</v>
      </c>
      <c r="C68" s="330"/>
      <c r="D68" s="330"/>
      <c r="E68" s="330"/>
      <c r="F68" s="330"/>
      <c r="G68" s="330"/>
      <c r="H68" s="330"/>
      <c r="I68" s="330"/>
      <c r="J68" s="330"/>
    </row>
    <row r="69" spans="1:10">
      <c r="A69" s="329"/>
      <c r="B69" s="364" t="s">
        <v>168</v>
      </c>
      <c r="C69" s="364"/>
      <c r="D69" s="364"/>
      <c r="E69" s="364"/>
      <c r="F69" s="364"/>
      <c r="G69" s="364"/>
      <c r="H69" s="364"/>
      <c r="I69" s="364"/>
      <c r="J69" s="364"/>
    </row>
    <row r="70" spans="1:10">
      <c r="A70" s="329"/>
      <c r="B70" s="364"/>
      <c r="C70" s="364"/>
      <c r="D70" s="364"/>
      <c r="E70" s="364"/>
      <c r="F70" s="364"/>
      <c r="G70" s="364"/>
      <c r="H70" s="364"/>
      <c r="I70" s="364"/>
      <c r="J70" s="364"/>
    </row>
    <row r="71" spans="1:10">
      <c r="A71" s="329" t="s">
        <v>255</v>
      </c>
      <c r="B71" s="330" t="s">
        <v>124</v>
      </c>
      <c r="C71" s="330"/>
      <c r="D71" s="330"/>
      <c r="E71" s="330"/>
      <c r="F71" s="330"/>
      <c r="G71" s="330"/>
      <c r="H71" s="330"/>
      <c r="I71" s="330"/>
      <c r="J71" s="330"/>
    </row>
    <row r="72" spans="1:10">
      <c r="A72" s="329"/>
      <c r="B72" s="364" t="s">
        <v>169</v>
      </c>
      <c r="C72" s="364"/>
      <c r="D72" s="364"/>
      <c r="E72" s="364"/>
      <c r="F72" s="364"/>
      <c r="G72" s="364"/>
      <c r="H72" s="364"/>
      <c r="I72" s="364"/>
      <c r="J72" s="364"/>
    </row>
    <row r="73" spans="1:10" ht="28.5" customHeight="1">
      <c r="A73" s="329"/>
      <c r="B73" s="364"/>
      <c r="C73" s="364"/>
      <c r="D73" s="364"/>
      <c r="E73" s="364"/>
      <c r="F73" s="364"/>
      <c r="G73" s="364"/>
      <c r="H73" s="364"/>
      <c r="I73" s="364"/>
      <c r="J73" s="364"/>
    </row>
    <row r="74" spans="1:10">
      <c r="A74" s="329" t="s">
        <v>256</v>
      </c>
      <c r="B74" s="330" t="s">
        <v>78</v>
      </c>
      <c r="C74" s="330"/>
      <c r="D74" s="330"/>
      <c r="E74" s="330"/>
      <c r="F74" s="330"/>
      <c r="G74" s="330"/>
      <c r="H74" s="330"/>
      <c r="I74" s="330"/>
      <c r="J74" s="330"/>
    </row>
    <row r="75" spans="1:10">
      <c r="A75" s="329"/>
      <c r="B75" s="364" t="s">
        <v>107</v>
      </c>
      <c r="C75" s="364"/>
      <c r="D75" s="364"/>
      <c r="E75" s="364"/>
      <c r="F75" s="364"/>
      <c r="G75" s="364"/>
      <c r="H75" s="364"/>
      <c r="I75" s="364"/>
      <c r="J75" s="364"/>
    </row>
    <row r="76" spans="1:10">
      <c r="A76" s="329"/>
      <c r="B76" s="364"/>
      <c r="C76" s="364"/>
      <c r="D76" s="364"/>
      <c r="E76" s="364"/>
      <c r="F76" s="364"/>
      <c r="G76" s="364"/>
      <c r="H76" s="364"/>
      <c r="I76" s="364"/>
      <c r="J76" s="364"/>
    </row>
    <row r="77" spans="1:10" ht="24.75" customHeight="1">
      <c r="A77" s="329"/>
      <c r="B77" s="364"/>
      <c r="C77" s="364"/>
      <c r="D77" s="364"/>
      <c r="E77" s="364"/>
      <c r="F77" s="364"/>
      <c r="G77" s="364"/>
      <c r="H77" s="364"/>
      <c r="I77" s="364"/>
      <c r="J77" s="364"/>
    </row>
    <row r="78" spans="1:10">
      <c r="A78" s="329" t="s">
        <v>257</v>
      </c>
      <c r="B78" s="330" t="s">
        <v>116</v>
      </c>
      <c r="C78" s="330"/>
      <c r="D78" s="330"/>
      <c r="E78" s="330"/>
      <c r="F78" s="330"/>
      <c r="G78" s="330"/>
      <c r="H78" s="330"/>
      <c r="I78" s="330"/>
      <c r="J78" s="330"/>
    </row>
    <row r="79" spans="1:10">
      <c r="A79" s="329"/>
      <c r="B79" s="364" t="s">
        <v>107</v>
      </c>
      <c r="C79" s="364"/>
      <c r="D79" s="364"/>
      <c r="E79" s="364"/>
      <c r="F79" s="364"/>
      <c r="G79" s="364"/>
      <c r="H79" s="364"/>
      <c r="I79" s="364"/>
      <c r="J79" s="364"/>
    </row>
    <row r="80" spans="1:10">
      <c r="A80" s="329"/>
      <c r="B80" s="364"/>
      <c r="C80" s="364"/>
      <c r="D80" s="364"/>
      <c r="E80" s="364"/>
      <c r="F80" s="364"/>
      <c r="G80" s="364"/>
      <c r="H80" s="364"/>
      <c r="I80" s="364"/>
      <c r="J80" s="364"/>
    </row>
    <row r="81" spans="1:10" ht="27.75" customHeight="1">
      <c r="A81" s="329"/>
      <c r="B81" s="364"/>
      <c r="C81" s="364"/>
      <c r="D81" s="364"/>
      <c r="E81" s="364"/>
      <c r="F81" s="364"/>
      <c r="G81" s="364"/>
      <c r="H81" s="364"/>
      <c r="I81" s="364"/>
      <c r="J81" s="364"/>
    </row>
    <row r="82" spans="1:10" ht="31.5" customHeight="1">
      <c r="A82" s="329" t="s">
        <v>258</v>
      </c>
      <c r="B82" s="330" t="s">
        <v>82</v>
      </c>
      <c r="C82" s="330"/>
      <c r="D82" s="330"/>
      <c r="E82" s="330"/>
      <c r="F82" s="330"/>
      <c r="G82" s="330"/>
      <c r="H82" s="330"/>
      <c r="I82" s="330"/>
      <c r="J82" s="330"/>
    </row>
    <row r="83" spans="1:10">
      <c r="A83" s="329"/>
      <c r="B83" s="364" t="s">
        <v>231</v>
      </c>
      <c r="C83" s="368"/>
      <c r="D83" s="368"/>
      <c r="E83" s="368"/>
      <c r="F83" s="368"/>
      <c r="G83" s="368"/>
      <c r="H83" s="368"/>
      <c r="I83" s="368"/>
      <c r="J83" s="368"/>
    </row>
    <row r="84" spans="1:10">
      <c r="A84" s="329"/>
      <c r="B84" s="368"/>
      <c r="C84" s="368"/>
      <c r="D84" s="368"/>
      <c r="E84" s="368"/>
      <c r="F84" s="368"/>
      <c r="G84" s="368"/>
      <c r="H84" s="368"/>
      <c r="I84" s="368"/>
      <c r="J84" s="368"/>
    </row>
    <row r="85" spans="1:10">
      <c r="A85" s="329"/>
      <c r="B85" s="368"/>
      <c r="C85" s="368"/>
      <c r="D85" s="368"/>
      <c r="E85" s="368"/>
      <c r="F85" s="368"/>
      <c r="G85" s="368"/>
      <c r="H85" s="368"/>
      <c r="I85" s="368"/>
      <c r="J85" s="368"/>
    </row>
    <row r="86" spans="1:10">
      <c r="A86" s="329"/>
      <c r="B86" s="368"/>
      <c r="C86" s="368"/>
      <c r="D86" s="368"/>
      <c r="E86" s="368"/>
      <c r="F86" s="368"/>
      <c r="G86" s="368"/>
      <c r="H86" s="368"/>
      <c r="I86" s="368"/>
      <c r="J86" s="368"/>
    </row>
    <row r="87" spans="1:10">
      <c r="A87" s="329"/>
      <c r="B87" s="368"/>
      <c r="C87" s="368"/>
      <c r="D87" s="368"/>
      <c r="E87" s="368"/>
      <c r="F87" s="368"/>
      <c r="G87" s="368"/>
      <c r="H87" s="368"/>
      <c r="I87" s="368"/>
      <c r="J87" s="368"/>
    </row>
    <row r="88" spans="1:10">
      <c r="A88" s="329"/>
      <c r="B88" s="368"/>
      <c r="C88" s="368"/>
      <c r="D88" s="368"/>
      <c r="E88" s="368"/>
      <c r="F88" s="368"/>
      <c r="G88" s="368"/>
      <c r="H88" s="368"/>
      <c r="I88" s="368"/>
      <c r="J88" s="368"/>
    </row>
    <row r="89" spans="1:10">
      <c r="A89" s="329"/>
      <c r="B89" s="368"/>
      <c r="C89" s="368"/>
      <c r="D89" s="368"/>
      <c r="E89" s="368"/>
      <c r="F89" s="368"/>
      <c r="G89" s="368"/>
      <c r="H89" s="368"/>
      <c r="I89" s="368"/>
      <c r="J89" s="368"/>
    </row>
    <row r="90" spans="1:10">
      <c r="A90" s="329"/>
      <c r="B90" s="368"/>
      <c r="C90" s="368"/>
      <c r="D90" s="368"/>
      <c r="E90" s="368"/>
      <c r="F90" s="368"/>
      <c r="G90" s="368"/>
      <c r="H90" s="368"/>
      <c r="I90" s="368"/>
      <c r="J90" s="368"/>
    </row>
    <row r="91" spans="1:10">
      <c r="A91" s="329"/>
      <c r="B91" s="368"/>
      <c r="C91" s="368"/>
      <c r="D91" s="368"/>
      <c r="E91" s="368"/>
      <c r="F91" s="368"/>
      <c r="G91" s="368"/>
      <c r="H91" s="368"/>
      <c r="I91" s="368"/>
      <c r="J91" s="368"/>
    </row>
    <row r="92" spans="1:10">
      <c r="A92" s="329"/>
      <c r="B92" s="368"/>
      <c r="C92" s="368"/>
      <c r="D92" s="368"/>
      <c r="E92" s="368"/>
      <c r="F92" s="368"/>
      <c r="G92" s="368"/>
      <c r="H92" s="368"/>
      <c r="I92" s="368"/>
      <c r="J92" s="368"/>
    </row>
    <row r="93" spans="1:10">
      <c r="A93" s="329"/>
      <c r="B93" s="368"/>
      <c r="C93" s="368"/>
      <c r="D93" s="368"/>
      <c r="E93" s="368"/>
      <c r="F93" s="368"/>
      <c r="G93" s="368"/>
      <c r="H93" s="368"/>
      <c r="I93" s="368"/>
      <c r="J93" s="368"/>
    </row>
    <row r="94" spans="1:10">
      <c r="A94" s="329" t="s">
        <v>260</v>
      </c>
      <c r="B94" s="330" t="s">
        <v>91</v>
      </c>
      <c r="C94" s="330"/>
      <c r="D94" s="330"/>
      <c r="E94" s="330"/>
      <c r="F94" s="330"/>
      <c r="G94" s="330"/>
      <c r="H94" s="330"/>
      <c r="I94" s="330"/>
      <c r="J94" s="330"/>
    </row>
    <row r="95" spans="1:10">
      <c r="A95" s="329"/>
      <c r="B95" s="364" t="s">
        <v>232</v>
      </c>
      <c r="C95" s="364"/>
      <c r="D95" s="364"/>
      <c r="E95" s="364"/>
      <c r="F95" s="364"/>
      <c r="G95" s="364"/>
      <c r="H95" s="364"/>
      <c r="I95" s="364"/>
      <c r="J95" s="364"/>
    </row>
    <row r="96" spans="1:10">
      <c r="A96" s="329"/>
      <c r="B96" s="364"/>
      <c r="C96" s="364"/>
      <c r="D96" s="364"/>
      <c r="E96" s="364"/>
      <c r="F96" s="364"/>
      <c r="G96" s="364"/>
      <c r="H96" s="364"/>
      <c r="I96" s="364"/>
      <c r="J96" s="364"/>
    </row>
    <row r="97" spans="1:10">
      <c r="A97" s="329"/>
      <c r="B97" s="364"/>
      <c r="C97" s="364"/>
      <c r="D97" s="364"/>
      <c r="E97" s="364"/>
      <c r="F97" s="364"/>
      <c r="G97" s="364"/>
      <c r="H97" s="364"/>
      <c r="I97" s="364"/>
      <c r="J97" s="364"/>
    </row>
    <row r="98" spans="1:10">
      <c r="A98" s="329"/>
      <c r="B98" s="364"/>
      <c r="C98" s="364"/>
      <c r="D98" s="364"/>
      <c r="E98" s="364"/>
      <c r="F98" s="364"/>
      <c r="G98" s="364"/>
      <c r="H98" s="364"/>
      <c r="I98" s="364"/>
      <c r="J98" s="364"/>
    </row>
    <row r="99" spans="1:10" ht="29.25" customHeight="1">
      <c r="A99" s="329"/>
      <c r="B99" s="364"/>
      <c r="C99" s="364"/>
      <c r="D99" s="364"/>
      <c r="E99" s="364"/>
      <c r="F99" s="364"/>
      <c r="G99" s="364"/>
      <c r="H99" s="364"/>
      <c r="I99" s="364"/>
      <c r="J99" s="364"/>
    </row>
    <row r="100" spans="1:10">
      <c r="A100" s="329" t="s">
        <v>261</v>
      </c>
      <c r="B100" s="330" t="s">
        <v>92</v>
      </c>
      <c r="C100" s="330"/>
      <c r="D100" s="330"/>
      <c r="E100" s="330"/>
      <c r="F100" s="330"/>
      <c r="G100" s="330"/>
      <c r="H100" s="330"/>
      <c r="I100" s="330"/>
      <c r="J100" s="330"/>
    </row>
    <row r="101" spans="1:10">
      <c r="A101" s="329"/>
      <c r="B101" s="364" t="s">
        <v>233</v>
      </c>
      <c r="C101" s="364"/>
      <c r="D101" s="364"/>
      <c r="E101" s="364"/>
      <c r="F101" s="364"/>
      <c r="G101" s="364"/>
      <c r="H101" s="364"/>
      <c r="I101" s="364"/>
      <c r="J101" s="364"/>
    </row>
    <row r="102" spans="1:10">
      <c r="A102" s="329"/>
      <c r="B102" s="364"/>
      <c r="C102" s="364"/>
      <c r="D102" s="364"/>
      <c r="E102" s="364"/>
      <c r="F102" s="364"/>
      <c r="G102" s="364"/>
      <c r="H102" s="364"/>
      <c r="I102" s="364"/>
      <c r="J102" s="364"/>
    </row>
    <row r="103" spans="1:10" ht="46.5" customHeight="1">
      <c r="A103" s="329"/>
      <c r="B103" s="364"/>
      <c r="C103" s="364"/>
      <c r="D103" s="364"/>
      <c r="E103" s="364"/>
      <c r="F103" s="364"/>
      <c r="G103" s="364"/>
      <c r="H103" s="364"/>
      <c r="I103" s="364"/>
      <c r="J103" s="364"/>
    </row>
    <row r="104" spans="1:10">
      <c r="A104" s="329" t="s">
        <v>262</v>
      </c>
      <c r="B104" s="330" t="s">
        <v>98</v>
      </c>
      <c r="C104" s="330"/>
      <c r="D104" s="330"/>
      <c r="E104" s="330"/>
      <c r="F104" s="330"/>
      <c r="G104" s="330"/>
      <c r="H104" s="330"/>
      <c r="I104" s="330"/>
      <c r="J104" s="330"/>
    </row>
    <row r="105" spans="1:10">
      <c r="A105" s="329"/>
      <c r="B105" s="364" t="s">
        <v>108</v>
      </c>
      <c r="C105" s="364"/>
      <c r="D105" s="364"/>
      <c r="E105" s="364"/>
      <c r="F105" s="364"/>
      <c r="G105" s="364"/>
      <c r="H105" s="364"/>
      <c r="I105" s="364"/>
      <c r="J105" s="364"/>
    </row>
    <row r="106" spans="1:10">
      <c r="A106" s="329"/>
      <c r="B106" s="364"/>
      <c r="C106" s="364"/>
      <c r="D106" s="364"/>
      <c r="E106" s="364"/>
      <c r="F106" s="364"/>
      <c r="G106" s="364"/>
      <c r="H106" s="364"/>
      <c r="I106" s="364"/>
      <c r="J106" s="364"/>
    </row>
    <row r="107" spans="1:10">
      <c r="A107" s="329"/>
      <c r="B107" s="364"/>
      <c r="C107" s="364"/>
      <c r="D107" s="364"/>
      <c r="E107" s="364"/>
      <c r="F107" s="364"/>
      <c r="G107" s="364"/>
      <c r="H107" s="364"/>
      <c r="I107" s="364"/>
      <c r="J107" s="364"/>
    </row>
    <row r="108" spans="1:10" ht="54.75" customHeight="1">
      <c r="A108" s="329"/>
      <c r="B108" s="364"/>
      <c r="C108" s="364"/>
      <c r="D108" s="364"/>
      <c r="E108" s="364"/>
      <c r="F108" s="364"/>
      <c r="G108" s="364"/>
      <c r="H108" s="364"/>
      <c r="I108" s="364"/>
      <c r="J108" s="364"/>
    </row>
    <row r="109" spans="1:10">
      <c r="A109" s="329" t="s">
        <v>263</v>
      </c>
      <c r="B109" s="330" t="s">
        <v>100</v>
      </c>
      <c r="C109" s="330"/>
      <c r="D109" s="330"/>
      <c r="E109" s="330"/>
      <c r="F109" s="330"/>
      <c r="G109" s="330"/>
      <c r="H109" s="330"/>
      <c r="I109" s="330"/>
      <c r="J109" s="330"/>
    </row>
    <row r="110" spans="1:10">
      <c r="A110" s="329"/>
      <c r="B110" s="364" t="s">
        <v>109</v>
      </c>
      <c r="C110" s="364"/>
      <c r="D110" s="364"/>
      <c r="E110" s="364"/>
      <c r="F110" s="364"/>
      <c r="G110" s="364"/>
      <c r="H110" s="364"/>
      <c r="I110" s="364"/>
      <c r="J110" s="364"/>
    </row>
    <row r="111" spans="1:10">
      <c r="A111" s="329"/>
      <c r="B111" s="364"/>
      <c r="C111" s="364"/>
      <c r="D111" s="364"/>
      <c r="E111" s="364"/>
      <c r="F111" s="364"/>
      <c r="G111" s="364"/>
      <c r="H111" s="364"/>
      <c r="I111" s="364"/>
      <c r="J111" s="364"/>
    </row>
    <row r="112" spans="1:10" ht="23.25" customHeight="1">
      <c r="A112" s="329"/>
      <c r="B112" s="364"/>
      <c r="C112" s="364"/>
      <c r="D112" s="364"/>
      <c r="E112" s="364"/>
      <c r="F112" s="364"/>
      <c r="G112" s="364"/>
      <c r="H112" s="364"/>
      <c r="I112" s="364"/>
      <c r="J112" s="364"/>
    </row>
    <row r="113" spans="1:10">
      <c r="A113" s="329" t="s">
        <v>264</v>
      </c>
      <c r="B113" s="330" t="s">
        <v>142</v>
      </c>
      <c r="C113" s="330"/>
      <c r="D113" s="330"/>
      <c r="E113" s="330"/>
      <c r="F113" s="330"/>
      <c r="G113" s="330"/>
      <c r="H113" s="330"/>
      <c r="I113" s="330"/>
      <c r="J113" s="330"/>
    </row>
    <row r="114" spans="1:10">
      <c r="A114" s="329"/>
      <c r="B114" s="331" t="s">
        <v>174</v>
      </c>
      <c r="C114" s="331"/>
      <c r="D114" s="331"/>
      <c r="E114" s="331"/>
      <c r="F114" s="331"/>
      <c r="G114" s="331"/>
      <c r="H114" s="331"/>
      <c r="I114" s="331"/>
      <c r="J114" s="331"/>
    </row>
    <row r="115" spans="1:10">
      <c r="A115" s="329"/>
      <c r="B115" s="331"/>
      <c r="C115" s="331"/>
      <c r="D115" s="331"/>
      <c r="E115" s="331"/>
      <c r="F115" s="331"/>
      <c r="G115" s="331"/>
      <c r="H115" s="331"/>
      <c r="I115" s="331"/>
      <c r="J115" s="331"/>
    </row>
    <row r="116" spans="1:10" ht="28.5" customHeight="1">
      <c r="A116" s="329"/>
      <c r="B116" s="331"/>
      <c r="C116" s="331"/>
      <c r="D116" s="331"/>
      <c r="E116" s="331"/>
      <c r="F116" s="331"/>
      <c r="G116" s="331"/>
      <c r="H116" s="331"/>
      <c r="I116" s="331"/>
      <c r="J116" s="331"/>
    </row>
    <row r="117" spans="1:10">
      <c r="A117" s="329" t="s">
        <v>265</v>
      </c>
      <c r="B117" s="330" t="s">
        <v>143</v>
      </c>
      <c r="C117" s="330"/>
      <c r="D117" s="330"/>
      <c r="E117" s="330"/>
      <c r="F117" s="330"/>
      <c r="G117" s="330"/>
      <c r="H117" s="330"/>
      <c r="I117" s="330"/>
      <c r="J117" s="330"/>
    </row>
    <row r="118" spans="1:10">
      <c r="A118" s="329"/>
      <c r="B118" s="331" t="s">
        <v>175</v>
      </c>
      <c r="C118" s="331"/>
      <c r="D118" s="331"/>
      <c r="E118" s="331"/>
      <c r="F118" s="331"/>
      <c r="G118" s="331"/>
      <c r="H118" s="331"/>
      <c r="I118" s="331"/>
      <c r="J118" s="331"/>
    </row>
    <row r="119" spans="1:10">
      <c r="A119" s="329"/>
      <c r="B119" s="331"/>
      <c r="C119" s="331"/>
      <c r="D119" s="331"/>
      <c r="E119" s="331"/>
      <c r="F119" s="331"/>
      <c r="G119" s="331"/>
      <c r="H119" s="331"/>
      <c r="I119" s="331"/>
      <c r="J119" s="331"/>
    </row>
    <row r="120" spans="1:10" ht="32.25" customHeight="1">
      <c r="A120" s="329"/>
      <c r="B120" s="331"/>
      <c r="C120" s="331"/>
      <c r="D120" s="331"/>
      <c r="E120" s="331"/>
      <c r="F120" s="331"/>
      <c r="G120" s="331"/>
      <c r="H120" s="331"/>
      <c r="I120" s="331"/>
      <c r="J120" s="331"/>
    </row>
    <row r="121" spans="1:10">
      <c r="A121" s="329" t="s">
        <v>266</v>
      </c>
      <c r="B121" s="330" t="s">
        <v>178</v>
      </c>
      <c r="C121" s="330"/>
      <c r="D121" s="330"/>
      <c r="E121" s="330"/>
      <c r="F121" s="330"/>
      <c r="G121" s="330"/>
      <c r="H121" s="330"/>
      <c r="I121" s="330"/>
      <c r="J121" s="330"/>
    </row>
    <row r="122" spans="1:10">
      <c r="A122" s="329"/>
      <c r="B122" s="331" t="s">
        <v>177</v>
      </c>
      <c r="C122" s="331"/>
      <c r="D122" s="331"/>
      <c r="E122" s="331"/>
      <c r="F122" s="331"/>
      <c r="G122" s="331"/>
      <c r="H122" s="331"/>
      <c r="I122" s="331"/>
      <c r="J122" s="331"/>
    </row>
    <row r="123" spans="1:10">
      <c r="A123" s="329"/>
      <c r="B123" s="331"/>
      <c r="C123" s="331"/>
      <c r="D123" s="331"/>
      <c r="E123" s="331"/>
      <c r="F123" s="331"/>
      <c r="G123" s="331"/>
      <c r="H123" s="331"/>
      <c r="I123" s="331"/>
      <c r="J123" s="331"/>
    </row>
    <row r="124" spans="1:10" ht="30.75" customHeight="1">
      <c r="A124" s="329"/>
      <c r="B124" s="331"/>
      <c r="C124" s="331"/>
      <c r="D124" s="331"/>
      <c r="E124" s="331"/>
      <c r="F124" s="331"/>
      <c r="G124" s="331"/>
      <c r="H124" s="331"/>
      <c r="I124" s="331"/>
      <c r="J124" s="331"/>
    </row>
    <row r="125" spans="1:10">
      <c r="A125" s="329" t="s">
        <v>267</v>
      </c>
      <c r="B125" s="330" t="s">
        <v>144</v>
      </c>
      <c r="C125" s="330"/>
      <c r="D125" s="330"/>
      <c r="E125" s="330"/>
      <c r="F125" s="330"/>
      <c r="G125" s="330"/>
      <c r="H125" s="330"/>
      <c r="I125" s="330"/>
      <c r="J125" s="330"/>
    </row>
    <row r="126" spans="1:10">
      <c r="A126" s="329"/>
      <c r="B126" s="331" t="s">
        <v>180</v>
      </c>
      <c r="C126" s="331"/>
      <c r="D126" s="331"/>
      <c r="E126" s="331"/>
      <c r="F126" s="331"/>
      <c r="G126" s="331"/>
      <c r="H126" s="331"/>
      <c r="I126" s="331"/>
      <c r="J126" s="331"/>
    </row>
    <row r="127" spans="1:10">
      <c r="A127" s="329"/>
      <c r="B127" s="331"/>
      <c r="C127" s="331"/>
      <c r="D127" s="331"/>
      <c r="E127" s="331"/>
      <c r="F127" s="331"/>
      <c r="G127" s="331"/>
      <c r="H127" s="331"/>
      <c r="I127" s="331"/>
      <c r="J127" s="331"/>
    </row>
    <row r="128" spans="1:10" ht="78" customHeight="1">
      <c r="A128" s="329"/>
      <c r="B128" s="331"/>
      <c r="C128" s="331"/>
      <c r="D128" s="331"/>
      <c r="E128" s="331"/>
      <c r="F128" s="331"/>
      <c r="G128" s="331"/>
      <c r="H128" s="331"/>
      <c r="I128" s="331"/>
      <c r="J128" s="331"/>
    </row>
    <row r="129" spans="1:10" ht="30.75" customHeight="1">
      <c r="A129" s="329" t="s">
        <v>297</v>
      </c>
      <c r="B129" s="330" t="s">
        <v>145</v>
      </c>
      <c r="C129" s="330"/>
      <c r="D129" s="330"/>
      <c r="E129" s="330"/>
      <c r="F129" s="330"/>
      <c r="G129" s="330"/>
      <c r="H129" s="330"/>
      <c r="I129" s="330"/>
      <c r="J129" s="330"/>
    </row>
    <row r="130" spans="1:10">
      <c r="A130" s="329"/>
      <c r="B130" s="331" t="s">
        <v>176</v>
      </c>
      <c r="C130" s="331"/>
      <c r="D130" s="331"/>
      <c r="E130" s="331"/>
      <c r="F130" s="331"/>
      <c r="G130" s="331"/>
      <c r="H130" s="331"/>
      <c r="I130" s="331"/>
      <c r="J130" s="331"/>
    </row>
    <row r="131" spans="1:10">
      <c r="A131" s="329"/>
      <c r="B131" s="331"/>
      <c r="C131" s="331"/>
      <c r="D131" s="331"/>
      <c r="E131" s="331"/>
      <c r="F131" s="331"/>
      <c r="G131" s="331"/>
      <c r="H131" s="331"/>
      <c r="I131" s="331"/>
      <c r="J131" s="331"/>
    </row>
    <row r="132" spans="1:10" ht="46.5" customHeight="1">
      <c r="A132" s="329"/>
      <c r="B132" s="331"/>
      <c r="C132" s="331"/>
      <c r="D132" s="331"/>
      <c r="E132" s="331"/>
      <c r="F132" s="331"/>
      <c r="G132" s="331"/>
      <c r="H132" s="331"/>
      <c r="I132" s="331"/>
      <c r="J132" s="331"/>
    </row>
    <row r="133" spans="1:10">
      <c r="A133" s="329" t="s">
        <v>298</v>
      </c>
      <c r="B133" s="330" t="s">
        <v>146</v>
      </c>
      <c r="C133" s="330"/>
      <c r="D133" s="330"/>
      <c r="E133" s="330"/>
      <c r="F133" s="330"/>
      <c r="G133" s="330"/>
      <c r="H133" s="330"/>
      <c r="I133" s="330"/>
      <c r="J133" s="330"/>
    </row>
    <row r="134" spans="1:10">
      <c r="A134" s="329"/>
      <c r="B134" s="331" t="s">
        <v>173</v>
      </c>
      <c r="C134" s="331"/>
      <c r="D134" s="331"/>
      <c r="E134" s="331"/>
      <c r="F134" s="331"/>
      <c r="G134" s="331"/>
      <c r="H134" s="331"/>
      <c r="I134" s="331"/>
      <c r="J134" s="331"/>
    </row>
    <row r="135" spans="1:10">
      <c r="A135" s="329"/>
      <c r="B135" s="331"/>
      <c r="C135" s="331"/>
      <c r="D135" s="331"/>
      <c r="E135" s="331"/>
      <c r="F135" s="331"/>
      <c r="G135" s="331"/>
      <c r="H135" s="331"/>
      <c r="I135" s="331"/>
      <c r="J135" s="331"/>
    </row>
    <row r="136" spans="1:10">
      <c r="A136" s="329"/>
      <c r="B136" s="331"/>
      <c r="C136" s="331"/>
      <c r="D136" s="331"/>
      <c r="E136" s="331"/>
      <c r="F136" s="331"/>
      <c r="G136" s="331"/>
      <c r="H136" s="331"/>
      <c r="I136" s="331"/>
      <c r="J136" s="331"/>
    </row>
    <row r="137" spans="1:10" ht="48" customHeight="1">
      <c r="A137" s="329" t="s">
        <v>299</v>
      </c>
      <c r="B137" s="330" t="s">
        <v>147</v>
      </c>
      <c r="C137" s="330"/>
      <c r="D137" s="330"/>
      <c r="E137" s="330"/>
      <c r="F137" s="330"/>
      <c r="G137" s="330"/>
      <c r="H137" s="330"/>
      <c r="I137" s="330"/>
      <c r="J137" s="330"/>
    </row>
    <row r="138" spans="1:10" s="107" customFormat="1">
      <c r="A138" s="329"/>
      <c r="B138" s="331" t="s">
        <v>181</v>
      </c>
      <c r="C138" s="331"/>
      <c r="D138" s="331"/>
      <c r="E138" s="331"/>
      <c r="F138" s="331"/>
      <c r="G138" s="331"/>
      <c r="H138" s="331"/>
      <c r="I138" s="331"/>
      <c r="J138" s="331"/>
    </row>
    <row r="139" spans="1:10" s="107" customFormat="1">
      <c r="A139" s="329"/>
      <c r="B139" s="331"/>
      <c r="C139" s="331"/>
      <c r="D139" s="331"/>
      <c r="E139" s="331"/>
      <c r="F139" s="331"/>
      <c r="G139" s="331"/>
      <c r="H139" s="331"/>
      <c r="I139" s="331"/>
      <c r="J139" s="331"/>
    </row>
    <row r="140" spans="1:10" s="107" customFormat="1">
      <c r="A140" s="329"/>
      <c r="B140" s="331"/>
      <c r="C140" s="331"/>
      <c r="D140" s="331"/>
      <c r="E140" s="331"/>
      <c r="F140" s="331"/>
      <c r="G140" s="331"/>
      <c r="H140" s="331"/>
      <c r="I140" s="331"/>
      <c r="J140" s="331"/>
    </row>
    <row r="141" spans="1:10" s="107" customFormat="1" ht="51.75" customHeight="1">
      <c r="A141" s="329" t="s">
        <v>302</v>
      </c>
      <c r="B141" s="330" t="s">
        <v>148</v>
      </c>
      <c r="C141" s="330"/>
      <c r="D141" s="330"/>
      <c r="E141" s="330"/>
      <c r="F141" s="330"/>
      <c r="G141" s="330"/>
      <c r="H141" s="330"/>
      <c r="I141" s="330"/>
      <c r="J141" s="330"/>
    </row>
    <row r="142" spans="1:10" s="107" customFormat="1">
      <c r="A142" s="329"/>
      <c r="B142" s="331" t="s">
        <v>182</v>
      </c>
      <c r="C142" s="331"/>
      <c r="D142" s="331"/>
      <c r="E142" s="331"/>
      <c r="F142" s="331"/>
      <c r="G142" s="331"/>
      <c r="H142" s="331"/>
      <c r="I142" s="331"/>
      <c r="J142" s="331"/>
    </row>
    <row r="143" spans="1:10" s="107" customFormat="1">
      <c r="A143" s="329"/>
      <c r="B143" s="331"/>
      <c r="C143" s="331"/>
      <c r="D143" s="331"/>
      <c r="E143" s="331"/>
      <c r="F143" s="331"/>
      <c r="G143" s="331"/>
      <c r="H143" s="331"/>
      <c r="I143" s="331"/>
      <c r="J143" s="331"/>
    </row>
    <row r="144" spans="1:10" s="107" customFormat="1">
      <c r="A144" s="329"/>
      <c r="B144" s="331"/>
      <c r="C144" s="331"/>
      <c r="D144" s="331"/>
      <c r="E144" s="331"/>
      <c r="F144" s="331"/>
      <c r="G144" s="331"/>
      <c r="H144" s="331"/>
      <c r="I144" s="331"/>
      <c r="J144" s="331"/>
    </row>
    <row r="145" spans="1:35" ht="44.25" customHeight="1">
      <c r="A145" s="329" t="s">
        <v>311</v>
      </c>
      <c r="B145" s="330" t="s">
        <v>135</v>
      </c>
      <c r="C145" s="330"/>
      <c r="D145" s="330"/>
      <c r="E145" s="330"/>
      <c r="F145" s="330"/>
      <c r="G145" s="330"/>
      <c r="H145" s="330"/>
      <c r="I145" s="330"/>
      <c r="J145" s="330"/>
    </row>
    <row r="146" spans="1:35">
      <c r="A146" s="329"/>
      <c r="B146" s="331" t="s">
        <v>226</v>
      </c>
      <c r="C146" s="331"/>
      <c r="D146" s="331"/>
      <c r="E146" s="331"/>
      <c r="F146" s="331"/>
      <c r="G146" s="331"/>
      <c r="H146" s="331"/>
      <c r="I146" s="331"/>
      <c r="J146" s="331"/>
    </row>
    <row r="147" spans="1:35">
      <c r="A147" s="329"/>
      <c r="B147" s="331"/>
      <c r="C147" s="331"/>
      <c r="D147" s="331"/>
      <c r="E147" s="331"/>
      <c r="F147" s="331"/>
      <c r="G147" s="331"/>
      <c r="H147" s="331"/>
      <c r="I147" s="331"/>
      <c r="J147" s="331"/>
      <c r="L147" s="339"/>
      <c r="M147" s="340"/>
      <c r="N147" s="340"/>
      <c r="O147" s="340"/>
      <c r="P147" s="340"/>
      <c r="Q147" s="340"/>
      <c r="R147" s="340"/>
      <c r="S147" s="340"/>
      <c r="T147" s="340"/>
      <c r="U147" s="340"/>
      <c r="V147" s="340"/>
      <c r="W147" s="340"/>
      <c r="X147" s="340"/>
      <c r="Y147" s="340"/>
      <c r="Z147" s="340"/>
      <c r="AA147" s="340"/>
      <c r="AB147" s="340"/>
      <c r="AC147" s="340"/>
      <c r="AD147" s="340"/>
      <c r="AE147" s="340"/>
      <c r="AF147" s="340"/>
      <c r="AG147" s="340"/>
      <c r="AH147" s="340"/>
      <c r="AI147" s="340"/>
    </row>
    <row r="148" spans="1:35" ht="52.5" customHeight="1">
      <c r="A148" s="329"/>
      <c r="B148" s="331"/>
      <c r="C148" s="331"/>
      <c r="D148" s="331"/>
      <c r="E148" s="331"/>
      <c r="F148" s="331"/>
      <c r="G148" s="331"/>
      <c r="H148" s="331"/>
      <c r="I148" s="331"/>
      <c r="J148" s="331"/>
    </row>
    <row r="149" spans="1:35" ht="55.5" customHeight="1">
      <c r="A149" s="329" t="s">
        <v>314</v>
      </c>
      <c r="B149" s="330" t="s">
        <v>139</v>
      </c>
      <c r="C149" s="330"/>
      <c r="D149" s="330"/>
      <c r="E149" s="330"/>
      <c r="F149" s="330"/>
      <c r="G149" s="330"/>
      <c r="H149" s="330"/>
      <c r="I149" s="330"/>
      <c r="J149" s="330"/>
    </row>
    <row r="150" spans="1:35">
      <c r="A150" s="329"/>
      <c r="B150" s="331" t="s">
        <v>227</v>
      </c>
      <c r="C150" s="331"/>
      <c r="D150" s="331"/>
      <c r="E150" s="331"/>
      <c r="F150" s="331"/>
      <c r="G150" s="331"/>
      <c r="H150" s="331"/>
      <c r="I150" s="331"/>
      <c r="J150" s="331"/>
      <c r="L150" s="339"/>
      <c r="M150" s="340"/>
      <c r="N150" s="340"/>
      <c r="O150" s="340"/>
      <c r="P150" s="340"/>
      <c r="Q150" s="340"/>
      <c r="R150" s="340"/>
      <c r="S150" s="340"/>
      <c r="T150" s="340"/>
      <c r="U150" s="340"/>
      <c r="V150" s="340"/>
      <c r="W150" s="340"/>
      <c r="X150" s="340"/>
      <c r="Y150" s="340"/>
      <c r="Z150" s="340"/>
      <c r="AA150" s="340"/>
      <c r="AB150" s="340"/>
      <c r="AC150" s="340"/>
      <c r="AD150" s="340"/>
      <c r="AE150" s="340"/>
      <c r="AF150" s="340"/>
      <c r="AG150" s="340"/>
      <c r="AH150" s="340"/>
      <c r="AI150" s="340"/>
    </row>
    <row r="151" spans="1:35">
      <c r="A151" s="329"/>
      <c r="B151" s="331"/>
      <c r="C151" s="331"/>
      <c r="D151" s="331"/>
      <c r="E151" s="331"/>
      <c r="F151" s="331"/>
      <c r="G151" s="331"/>
      <c r="H151" s="331"/>
      <c r="I151" s="331"/>
      <c r="J151" s="331"/>
    </row>
    <row r="152" spans="1:35" ht="87" customHeight="1">
      <c r="A152" s="329"/>
      <c r="B152" s="331"/>
      <c r="C152" s="331"/>
      <c r="D152" s="331"/>
      <c r="E152" s="331"/>
      <c r="F152" s="331"/>
      <c r="G152" s="331"/>
      <c r="H152" s="331"/>
      <c r="I152" s="331"/>
      <c r="J152" s="331"/>
    </row>
    <row r="153" spans="1:35" ht="60" customHeight="1">
      <c r="A153" s="329" t="s">
        <v>111</v>
      </c>
      <c r="B153" s="330" t="s">
        <v>130</v>
      </c>
      <c r="C153" s="330"/>
      <c r="D153" s="330"/>
      <c r="E153" s="330"/>
      <c r="F153" s="330"/>
      <c r="G153" s="330"/>
      <c r="H153" s="330"/>
      <c r="I153" s="330"/>
      <c r="J153" s="330"/>
    </row>
    <row r="154" spans="1:35" ht="53.25" customHeight="1">
      <c r="A154" s="329"/>
      <c r="B154" s="341" t="s">
        <v>219</v>
      </c>
      <c r="C154" s="341"/>
      <c r="D154" s="341"/>
      <c r="E154" s="341"/>
      <c r="F154" s="341"/>
      <c r="G154" s="341"/>
      <c r="H154" s="341"/>
      <c r="I154" s="341"/>
      <c r="J154" s="341"/>
    </row>
    <row r="155" spans="1:35" ht="87.75" customHeight="1">
      <c r="A155" s="329"/>
      <c r="B155" s="341" t="s">
        <v>220</v>
      </c>
      <c r="C155" s="341"/>
      <c r="D155" s="341"/>
      <c r="E155" s="341"/>
      <c r="F155" s="341"/>
      <c r="G155" s="341"/>
      <c r="H155" s="341"/>
      <c r="I155" s="341"/>
      <c r="J155" s="341"/>
    </row>
    <row r="156" spans="1:35" ht="65.25" customHeight="1">
      <c r="A156" s="329"/>
      <c r="B156" s="341" t="s">
        <v>221</v>
      </c>
      <c r="C156" s="341"/>
      <c r="D156" s="341"/>
      <c r="E156" s="341"/>
      <c r="F156" s="341"/>
      <c r="G156" s="341"/>
      <c r="H156" s="341"/>
      <c r="I156" s="341"/>
      <c r="J156" s="341"/>
    </row>
    <row r="157" spans="1:35" ht="33.75" customHeight="1">
      <c r="A157" s="329"/>
      <c r="B157" s="342" t="s">
        <v>234</v>
      </c>
      <c r="C157" s="342"/>
      <c r="D157" s="342"/>
      <c r="E157" s="342"/>
      <c r="F157" s="342"/>
      <c r="G157" s="342"/>
      <c r="H157" s="342"/>
      <c r="I157" s="342"/>
      <c r="J157" s="342"/>
    </row>
    <row r="158" spans="1:35" ht="38.25" customHeight="1">
      <c r="A158" s="329"/>
      <c r="B158" s="342" t="s">
        <v>235</v>
      </c>
      <c r="C158" s="342"/>
      <c r="D158" s="342"/>
      <c r="E158" s="342"/>
      <c r="F158" s="342"/>
      <c r="G158" s="342"/>
      <c r="H158" s="342"/>
      <c r="I158" s="342"/>
      <c r="J158" s="342"/>
    </row>
    <row r="159" spans="1:35" ht="38.25" customHeight="1">
      <c r="A159" s="329"/>
      <c r="B159" s="342" t="s">
        <v>236</v>
      </c>
      <c r="C159" s="342"/>
      <c r="D159" s="342"/>
      <c r="E159" s="342"/>
      <c r="F159" s="342"/>
      <c r="G159" s="342"/>
      <c r="H159" s="342"/>
      <c r="I159" s="342"/>
      <c r="J159" s="342"/>
    </row>
    <row r="160" spans="1:35" ht="38.25" customHeight="1">
      <c r="A160" s="329"/>
      <c r="B160" s="342" t="s">
        <v>237</v>
      </c>
      <c r="C160" s="342"/>
      <c r="D160" s="342"/>
      <c r="E160" s="342"/>
      <c r="F160" s="342"/>
      <c r="G160" s="342"/>
      <c r="H160" s="342"/>
      <c r="I160" s="342"/>
      <c r="J160" s="342"/>
    </row>
    <row r="161" spans="1:10" ht="46.5" customHeight="1">
      <c r="A161" s="329"/>
      <c r="B161" s="342" t="s">
        <v>238</v>
      </c>
      <c r="C161" s="342"/>
      <c r="D161" s="342"/>
      <c r="E161" s="342"/>
      <c r="F161" s="342"/>
      <c r="G161" s="342"/>
      <c r="H161" s="342"/>
      <c r="I161" s="342"/>
      <c r="J161" s="342"/>
    </row>
    <row r="162" spans="1:10" ht="71.25" customHeight="1">
      <c r="A162" s="329"/>
      <c r="B162" s="342" t="s">
        <v>239</v>
      </c>
      <c r="C162" s="342"/>
      <c r="D162" s="342"/>
      <c r="E162" s="342"/>
      <c r="F162" s="342"/>
      <c r="G162" s="342"/>
      <c r="H162" s="342"/>
      <c r="I162" s="342"/>
      <c r="J162" s="342"/>
    </row>
    <row r="163" spans="1:10" ht="82.5" customHeight="1">
      <c r="A163" s="329"/>
      <c r="B163" s="342" t="s">
        <v>240</v>
      </c>
      <c r="C163" s="342"/>
      <c r="D163" s="342"/>
      <c r="E163" s="342"/>
      <c r="F163" s="342"/>
      <c r="G163" s="342"/>
      <c r="H163" s="342"/>
      <c r="I163" s="342"/>
      <c r="J163" s="342"/>
    </row>
    <row r="164" spans="1:10">
      <c r="A164" s="329"/>
      <c r="B164" s="342" t="s">
        <v>241</v>
      </c>
      <c r="C164" s="342"/>
      <c r="D164" s="342"/>
      <c r="E164" s="342"/>
      <c r="F164" s="342"/>
      <c r="G164" s="342"/>
      <c r="H164" s="342"/>
      <c r="I164" s="342"/>
      <c r="J164" s="342"/>
    </row>
    <row r="165" spans="1:10">
      <c r="A165" s="329"/>
      <c r="B165" s="342" t="s">
        <v>242</v>
      </c>
      <c r="C165" s="342"/>
      <c r="D165" s="342"/>
      <c r="E165" s="342"/>
      <c r="F165" s="342"/>
      <c r="G165" s="342"/>
      <c r="H165" s="342"/>
      <c r="I165" s="342"/>
      <c r="J165" s="342"/>
    </row>
    <row r="166" spans="1:10">
      <c r="A166" s="329"/>
      <c r="B166" s="342" t="s">
        <v>243</v>
      </c>
      <c r="C166" s="342"/>
      <c r="D166" s="342"/>
      <c r="E166" s="342"/>
      <c r="F166" s="342"/>
      <c r="G166" s="342"/>
      <c r="H166" s="342"/>
      <c r="I166" s="342"/>
      <c r="J166" s="342"/>
    </row>
    <row r="167" spans="1:10">
      <c r="A167" s="329"/>
      <c r="B167" s="342" t="s">
        <v>244</v>
      </c>
      <c r="C167" s="342"/>
      <c r="D167" s="342"/>
      <c r="E167" s="342"/>
      <c r="F167" s="342"/>
      <c r="G167" s="342"/>
      <c r="H167" s="342"/>
      <c r="I167" s="342"/>
      <c r="J167" s="342"/>
    </row>
    <row r="168" spans="1:10" ht="65.25" customHeight="1">
      <c r="A168" s="329"/>
      <c r="B168" s="342" t="s">
        <v>245</v>
      </c>
      <c r="C168" s="342"/>
      <c r="D168" s="342"/>
      <c r="E168" s="342"/>
      <c r="F168" s="342"/>
      <c r="G168" s="342"/>
      <c r="H168" s="342"/>
      <c r="I168" s="342"/>
      <c r="J168" s="342"/>
    </row>
    <row r="169" spans="1:10" ht="33" customHeight="1">
      <c r="A169" s="329"/>
      <c r="B169" s="343" t="s">
        <v>222</v>
      </c>
      <c r="C169" s="343"/>
      <c r="D169" s="343"/>
      <c r="E169" s="343"/>
      <c r="F169" s="343"/>
      <c r="G169" s="343"/>
      <c r="H169" s="343"/>
      <c r="I169" s="343"/>
      <c r="J169" s="343"/>
    </row>
    <row r="170" spans="1:10" ht="47.25" customHeight="1">
      <c r="A170" s="329"/>
      <c r="B170" s="341" t="s">
        <v>223</v>
      </c>
      <c r="C170" s="341"/>
      <c r="D170" s="341"/>
      <c r="E170" s="341"/>
      <c r="F170" s="341"/>
      <c r="G170" s="341"/>
      <c r="H170" s="341"/>
      <c r="I170" s="341"/>
      <c r="J170" s="341"/>
    </row>
    <row r="171" spans="1:10" ht="42.75" customHeight="1">
      <c r="A171" s="329"/>
      <c r="B171" s="342" t="s">
        <v>246</v>
      </c>
      <c r="C171" s="342"/>
      <c r="D171" s="342"/>
      <c r="E171" s="342"/>
      <c r="F171" s="342"/>
      <c r="G171" s="342"/>
      <c r="H171" s="342"/>
      <c r="I171" s="342"/>
      <c r="J171" s="342"/>
    </row>
    <row r="172" spans="1:10" ht="43.5" customHeight="1">
      <c r="A172" s="329"/>
      <c r="B172" s="342" t="s">
        <v>247</v>
      </c>
      <c r="C172" s="342"/>
      <c r="D172" s="342"/>
      <c r="E172" s="342"/>
      <c r="F172" s="342"/>
      <c r="G172" s="342"/>
      <c r="H172" s="342"/>
      <c r="I172" s="342"/>
      <c r="J172" s="342"/>
    </row>
    <row r="173" spans="1:10">
      <c r="A173" s="329"/>
      <c r="B173" s="342" t="s">
        <v>248</v>
      </c>
      <c r="C173" s="342"/>
      <c r="D173" s="342"/>
      <c r="E173" s="342"/>
      <c r="F173" s="342"/>
      <c r="G173" s="342"/>
      <c r="H173" s="342"/>
      <c r="I173" s="342"/>
      <c r="J173" s="342"/>
    </row>
    <row r="174" spans="1:10">
      <c r="A174" s="329"/>
      <c r="B174" s="342" t="s">
        <v>249</v>
      </c>
      <c r="C174" s="342"/>
      <c r="D174" s="342"/>
      <c r="E174" s="342"/>
      <c r="F174" s="342"/>
      <c r="G174" s="342"/>
      <c r="H174" s="342"/>
      <c r="I174" s="342"/>
      <c r="J174" s="342"/>
    </row>
    <row r="175" spans="1:10" ht="153" customHeight="1">
      <c r="A175" s="329"/>
      <c r="B175" s="341" t="s">
        <v>224</v>
      </c>
      <c r="C175" s="341"/>
      <c r="D175" s="341"/>
      <c r="E175" s="341"/>
      <c r="F175" s="341"/>
      <c r="G175" s="341"/>
      <c r="H175" s="341"/>
      <c r="I175" s="341"/>
      <c r="J175" s="341"/>
    </row>
    <row r="176" spans="1:10">
      <c r="A176" s="329" t="s">
        <v>112</v>
      </c>
      <c r="B176" s="330" t="s">
        <v>134</v>
      </c>
      <c r="C176" s="330"/>
      <c r="D176" s="330"/>
      <c r="E176" s="330"/>
      <c r="F176" s="330"/>
      <c r="G176" s="330"/>
      <c r="H176" s="330"/>
      <c r="I176" s="330"/>
      <c r="J176" s="330"/>
    </row>
    <row r="177" spans="1:10" ht="74.25" customHeight="1">
      <c r="A177" s="329"/>
      <c r="B177" s="353" t="s">
        <v>184</v>
      </c>
      <c r="C177" s="354"/>
      <c r="D177" s="354"/>
      <c r="E177" s="354"/>
      <c r="F177" s="354"/>
      <c r="G177" s="354"/>
      <c r="H177" s="354"/>
      <c r="I177" s="354"/>
      <c r="J177" s="355"/>
    </row>
    <row r="178" spans="1:10" ht="92.25" customHeight="1">
      <c r="A178" s="329"/>
      <c r="B178" s="356" t="s">
        <v>185</v>
      </c>
      <c r="C178" s="341"/>
      <c r="D178" s="341"/>
      <c r="E178" s="341"/>
      <c r="F178" s="341"/>
      <c r="G178" s="341"/>
      <c r="H178" s="341"/>
      <c r="I178" s="341"/>
      <c r="J178" s="357"/>
    </row>
    <row r="179" spans="1:10">
      <c r="A179" s="329"/>
      <c r="B179" s="109" t="s">
        <v>186</v>
      </c>
      <c r="C179" s="110"/>
      <c r="D179" s="110"/>
      <c r="E179" s="110"/>
      <c r="F179" s="110"/>
      <c r="G179" s="110"/>
      <c r="H179" s="110"/>
      <c r="I179" s="110"/>
      <c r="J179" s="111"/>
    </row>
    <row r="180" spans="1:10">
      <c r="A180" s="329"/>
      <c r="B180" s="335" t="s">
        <v>187</v>
      </c>
      <c r="C180" s="336"/>
      <c r="D180" s="336"/>
      <c r="E180" s="336"/>
      <c r="F180" s="336"/>
      <c r="G180" s="336"/>
      <c r="H180" s="336"/>
      <c r="I180" s="336"/>
      <c r="J180" s="337"/>
    </row>
    <row r="181" spans="1:10">
      <c r="A181" s="329"/>
      <c r="B181" s="335" t="s">
        <v>188</v>
      </c>
      <c r="C181" s="336"/>
      <c r="D181" s="336"/>
      <c r="E181" s="336"/>
      <c r="F181" s="336"/>
      <c r="G181" s="336"/>
      <c r="H181" s="336"/>
      <c r="I181" s="336"/>
      <c r="J181" s="337"/>
    </row>
    <row r="182" spans="1:10">
      <c r="A182" s="329"/>
      <c r="B182" s="335" t="s">
        <v>189</v>
      </c>
      <c r="C182" s="338"/>
      <c r="D182" s="338"/>
      <c r="E182" s="338"/>
      <c r="F182" s="338"/>
      <c r="G182" s="338"/>
      <c r="H182" s="338"/>
      <c r="I182" s="338"/>
      <c r="J182" s="337"/>
    </row>
    <row r="183" spans="1:10">
      <c r="A183" s="329"/>
      <c r="B183" s="335" t="s">
        <v>190</v>
      </c>
      <c r="C183" s="336"/>
      <c r="D183" s="336"/>
      <c r="E183" s="336"/>
      <c r="F183" s="336"/>
      <c r="G183" s="336"/>
      <c r="H183" s="336"/>
      <c r="I183" s="336"/>
      <c r="J183" s="337"/>
    </row>
    <row r="184" spans="1:10" ht="66.75" customHeight="1">
      <c r="A184" s="329"/>
      <c r="B184" s="361" t="s">
        <v>191</v>
      </c>
      <c r="C184" s="362"/>
      <c r="D184" s="362"/>
      <c r="E184" s="362"/>
      <c r="F184" s="362"/>
      <c r="G184" s="362"/>
      <c r="H184" s="362"/>
      <c r="I184" s="362"/>
      <c r="J184" s="363"/>
    </row>
    <row r="185" spans="1:10" ht="18.75" customHeight="1">
      <c r="A185" s="329"/>
      <c r="B185" s="358" t="s">
        <v>192</v>
      </c>
      <c r="C185" s="359"/>
      <c r="D185" s="359"/>
      <c r="E185" s="359"/>
      <c r="F185" s="359"/>
      <c r="G185" s="359"/>
      <c r="H185" s="359"/>
      <c r="I185" s="359"/>
      <c r="J185" s="360"/>
    </row>
    <row r="186" spans="1:10">
      <c r="A186" s="329"/>
      <c r="B186" s="350" t="s">
        <v>193</v>
      </c>
      <c r="C186" s="351"/>
      <c r="D186" s="351"/>
      <c r="E186" s="351"/>
      <c r="F186" s="351"/>
      <c r="G186" s="351"/>
      <c r="H186" s="351"/>
      <c r="I186" s="351"/>
      <c r="J186" s="352"/>
    </row>
    <row r="187" spans="1:10" s="108" customFormat="1">
      <c r="A187" s="329"/>
      <c r="B187" s="335" t="s">
        <v>194</v>
      </c>
      <c r="C187" s="336"/>
      <c r="D187" s="336"/>
      <c r="E187" s="336"/>
      <c r="F187" s="336"/>
      <c r="G187" s="336"/>
      <c r="H187" s="336"/>
      <c r="I187" s="336"/>
      <c r="J187" s="337"/>
    </row>
    <row r="188" spans="1:10" s="108" customFormat="1">
      <c r="A188" s="329"/>
      <c r="B188" s="112"/>
      <c r="C188" s="336" t="s">
        <v>195</v>
      </c>
      <c r="D188" s="336"/>
      <c r="E188" s="336"/>
      <c r="F188" s="336"/>
      <c r="G188" s="336"/>
      <c r="H188" s="336"/>
      <c r="I188" s="336"/>
      <c r="J188" s="337"/>
    </row>
    <row r="189" spans="1:10" s="108" customFormat="1">
      <c r="A189" s="329"/>
      <c r="B189" s="112"/>
      <c r="C189" s="336" t="s">
        <v>196</v>
      </c>
      <c r="D189" s="336"/>
      <c r="E189" s="336"/>
      <c r="F189" s="336"/>
      <c r="G189" s="336"/>
      <c r="H189" s="336"/>
      <c r="I189" s="336"/>
      <c r="J189" s="337"/>
    </row>
    <row r="190" spans="1:10" s="108" customFormat="1" ht="33.75" customHeight="1">
      <c r="A190" s="329"/>
      <c r="B190" s="356" t="s">
        <v>197</v>
      </c>
      <c r="C190" s="341"/>
      <c r="D190" s="341"/>
      <c r="E190" s="341"/>
      <c r="F190" s="341"/>
      <c r="G190" s="341"/>
      <c r="H190" s="341"/>
      <c r="I190" s="341"/>
      <c r="J190" s="357"/>
    </row>
    <row r="191" spans="1:10" s="108" customFormat="1">
      <c r="A191" s="329"/>
      <c r="B191" s="335" t="s">
        <v>198</v>
      </c>
      <c r="C191" s="338"/>
      <c r="D191" s="338"/>
      <c r="E191" s="338"/>
      <c r="F191" s="338"/>
      <c r="G191" s="338"/>
      <c r="H191" s="338"/>
      <c r="I191" s="338"/>
      <c r="J191" s="337"/>
    </row>
    <row r="192" spans="1:10" s="108" customFormat="1">
      <c r="A192" s="329"/>
      <c r="B192" s="112"/>
      <c r="C192" s="336" t="s">
        <v>199</v>
      </c>
      <c r="D192" s="336"/>
      <c r="E192" s="336"/>
      <c r="F192" s="336"/>
      <c r="G192" s="336"/>
      <c r="H192" s="336"/>
      <c r="I192" s="336"/>
      <c r="J192" s="337"/>
    </row>
    <row r="193" spans="1:10" s="108" customFormat="1">
      <c r="A193" s="329"/>
      <c r="B193" s="112"/>
      <c r="C193" s="336" t="s">
        <v>200</v>
      </c>
      <c r="D193" s="336"/>
      <c r="E193" s="336"/>
      <c r="F193" s="336"/>
      <c r="G193" s="336"/>
      <c r="H193" s="336"/>
      <c r="I193" s="336"/>
      <c r="J193" s="337"/>
    </row>
    <row r="194" spans="1:10" s="108" customFormat="1">
      <c r="A194" s="329"/>
      <c r="B194" s="335" t="s">
        <v>201</v>
      </c>
      <c r="C194" s="336"/>
      <c r="D194" s="336"/>
      <c r="E194" s="336"/>
      <c r="F194" s="336"/>
      <c r="G194" s="336"/>
      <c r="H194" s="336"/>
      <c r="I194" s="336"/>
      <c r="J194" s="337"/>
    </row>
    <row r="195" spans="1:10" s="108" customFormat="1">
      <c r="A195" s="329"/>
      <c r="B195" s="112"/>
      <c r="C195" s="336" t="s">
        <v>202</v>
      </c>
      <c r="D195" s="336"/>
      <c r="E195" s="336"/>
      <c r="F195" s="336"/>
      <c r="G195" s="336"/>
      <c r="H195" s="336"/>
      <c r="I195" s="336"/>
      <c r="J195" s="337"/>
    </row>
    <row r="196" spans="1:10" s="108" customFormat="1">
      <c r="A196" s="329"/>
      <c r="B196" s="112"/>
      <c r="C196" s="336" t="s">
        <v>203</v>
      </c>
      <c r="D196" s="336"/>
      <c r="E196" s="336"/>
      <c r="F196" s="336"/>
      <c r="G196" s="336"/>
      <c r="H196" s="336"/>
      <c r="I196" s="336"/>
      <c r="J196" s="337"/>
    </row>
    <row r="197" spans="1:10" s="108" customFormat="1">
      <c r="A197" s="329"/>
      <c r="B197" s="335" t="s">
        <v>204</v>
      </c>
      <c r="C197" s="336"/>
      <c r="D197" s="336"/>
      <c r="E197" s="336"/>
      <c r="F197" s="336"/>
      <c r="G197" s="336"/>
      <c r="H197" s="336"/>
      <c r="I197" s="336"/>
      <c r="J197" s="337"/>
    </row>
    <row r="198" spans="1:10" s="108" customFormat="1">
      <c r="A198" s="329"/>
      <c r="B198" s="112"/>
      <c r="C198" s="336" t="s">
        <v>205</v>
      </c>
      <c r="D198" s="336"/>
      <c r="E198" s="336"/>
      <c r="F198" s="336"/>
      <c r="G198" s="336"/>
      <c r="H198" s="336"/>
      <c r="I198" s="336"/>
      <c r="J198" s="337"/>
    </row>
    <row r="199" spans="1:10" s="108" customFormat="1">
      <c r="A199" s="329"/>
      <c r="B199" s="112"/>
      <c r="C199" s="336" t="s">
        <v>206</v>
      </c>
      <c r="D199" s="336"/>
      <c r="E199" s="336"/>
      <c r="F199" s="336"/>
      <c r="G199" s="336"/>
      <c r="H199" s="336"/>
      <c r="I199" s="336"/>
      <c r="J199" s="337"/>
    </row>
    <row r="200" spans="1:10" s="108" customFormat="1">
      <c r="A200" s="329"/>
      <c r="B200" s="112"/>
      <c r="C200" s="336" t="s">
        <v>207</v>
      </c>
      <c r="D200" s="336"/>
      <c r="E200" s="336"/>
      <c r="F200" s="336"/>
      <c r="G200" s="336"/>
      <c r="H200" s="336"/>
      <c r="I200" s="336"/>
      <c r="J200" s="337"/>
    </row>
    <row r="201" spans="1:10" s="108" customFormat="1">
      <c r="A201" s="329"/>
      <c r="B201" s="335" t="s">
        <v>208</v>
      </c>
      <c r="C201" s="336"/>
      <c r="D201" s="336"/>
      <c r="E201" s="336"/>
      <c r="F201" s="336"/>
      <c r="G201" s="336"/>
      <c r="H201" s="336"/>
      <c r="I201" s="336"/>
      <c r="J201" s="337"/>
    </row>
    <row r="202" spans="1:10" s="108" customFormat="1" ht="48" customHeight="1">
      <c r="A202" s="329"/>
      <c r="B202" s="344" t="s">
        <v>209</v>
      </c>
      <c r="C202" s="345"/>
      <c r="D202" s="345"/>
      <c r="E202" s="345"/>
      <c r="F202" s="345"/>
      <c r="G202" s="345"/>
      <c r="H202" s="345"/>
      <c r="I202" s="345"/>
      <c r="J202" s="346"/>
    </row>
    <row r="203" spans="1:10" s="108" customFormat="1">
      <c r="A203" s="329"/>
      <c r="B203" s="356" t="s">
        <v>210</v>
      </c>
      <c r="C203" s="341"/>
      <c r="D203" s="341"/>
      <c r="E203" s="341"/>
      <c r="F203" s="341"/>
      <c r="G203" s="341"/>
      <c r="H203" s="341"/>
      <c r="I203" s="341"/>
      <c r="J203" s="357"/>
    </row>
    <row r="204" spans="1:10" s="108" customFormat="1" ht="48" customHeight="1">
      <c r="A204" s="329"/>
      <c r="B204" s="344" t="s">
        <v>211</v>
      </c>
      <c r="C204" s="345"/>
      <c r="D204" s="345"/>
      <c r="E204" s="345"/>
      <c r="F204" s="345"/>
      <c r="G204" s="345"/>
      <c r="H204" s="345"/>
      <c r="I204" s="345"/>
      <c r="J204" s="346"/>
    </row>
    <row r="205" spans="1:10" s="108" customFormat="1">
      <c r="A205" s="329"/>
      <c r="B205" s="356" t="s">
        <v>212</v>
      </c>
      <c r="C205" s="341"/>
      <c r="D205" s="341"/>
      <c r="E205" s="341"/>
      <c r="F205" s="341"/>
      <c r="G205" s="341"/>
      <c r="H205" s="341"/>
      <c r="I205" s="341"/>
      <c r="J205" s="357"/>
    </row>
    <row r="206" spans="1:10" s="108" customFormat="1">
      <c r="A206" s="329"/>
      <c r="B206" s="356" t="s">
        <v>213</v>
      </c>
      <c r="C206" s="341"/>
      <c r="D206" s="341"/>
      <c r="E206" s="341"/>
      <c r="F206" s="341"/>
      <c r="G206" s="341"/>
      <c r="H206" s="341"/>
      <c r="I206" s="341"/>
      <c r="J206" s="357"/>
    </row>
    <row r="207" spans="1:10" s="108" customFormat="1" ht="52.5" customHeight="1">
      <c r="A207" s="329"/>
      <c r="B207" s="344" t="s">
        <v>214</v>
      </c>
      <c r="C207" s="345"/>
      <c r="D207" s="345"/>
      <c r="E207" s="345"/>
      <c r="F207" s="345"/>
      <c r="G207" s="345"/>
      <c r="H207" s="345"/>
      <c r="I207" s="345"/>
      <c r="J207" s="346"/>
    </row>
    <row r="208" spans="1:10" s="108" customFormat="1">
      <c r="A208" s="329"/>
      <c r="B208" s="356" t="s">
        <v>215</v>
      </c>
      <c r="C208" s="341"/>
      <c r="D208" s="341"/>
      <c r="E208" s="341"/>
      <c r="F208" s="341"/>
      <c r="G208" s="341"/>
      <c r="H208" s="341"/>
      <c r="I208" s="341"/>
      <c r="J208" s="357"/>
    </row>
    <row r="209" spans="1:10" s="108" customFormat="1" ht="33.75" customHeight="1">
      <c r="A209" s="329"/>
      <c r="B209" s="344" t="s">
        <v>216</v>
      </c>
      <c r="C209" s="345"/>
      <c r="D209" s="345"/>
      <c r="E209" s="345"/>
      <c r="F209" s="345"/>
      <c r="G209" s="345"/>
      <c r="H209" s="345"/>
      <c r="I209" s="345"/>
      <c r="J209" s="346"/>
    </row>
    <row r="210" spans="1:10" s="108" customFormat="1">
      <c r="A210" s="329"/>
      <c r="B210" s="335" t="s">
        <v>217</v>
      </c>
      <c r="C210" s="338"/>
      <c r="D210" s="338"/>
      <c r="E210" s="338"/>
      <c r="F210" s="338"/>
      <c r="G210" s="338"/>
      <c r="H210" s="338"/>
      <c r="I210" s="338"/>
      <c r="J210" s="337"/>
    </row>
    <row r="211" spans="1:10" s="108" customFormat="1" ht="33.75" customHeight="1">
      <c r="A211" s="329"/>
      <c r="B211" s="347" t="s">
        <v>218</v>
      </c>
      <c r="C211" s="348"/>
      <c r="D211" s="348"/>
      <c r="E211" s="348"/>
      <c r="F211" s="348"/>
      <c r="G211" s="348"/>
      <c r="H211" s="348"/>
      <c r="I211" s="348"/>
      <c r="J211" s="349"/>
    </row>
    <row r="212" spans="1:10">
      <c r="A212" s="329" t="s">
        <v>320</v>
      </c>
      <c r="B212" s="330" t="s">
        <v>387</v>
      </c>
      <c r="C212" s="330"/>
      <c r="D212" s="330"/>
      <c r="E212" s="330"/>
      <c r="F212" s="330"/>
      <c r="G212" s="330"/>
      <c r="H212" s="330"/>
      <c r="I212" s="330"/>
      <c r="J212" s="330"/>
    </row>
    <row r="213" spans="1:10">
      <c r="A213" s="329"/>
      <c r="B213" s="331" t="s">
        <v>390</v>
      </c>
      <c r="C213" s="331"/>
      <c r="D213" s="331"/>
      <c r="E213" s="331"/>
      <c r="F213" s="331"/>
      <c r="G213" s="331"/>
      <c r="H213" s="331"/>
      <c r="I213" s="331"/>
      <c r="J213" s="331"/>
    </row>
    <row r="214" spans="1:10">
      <c r="A214" s="329"/>
      <c r="B214" s="331"/>
      <c r="C214" s="331"/>
      <c r="D214" s="331"/>
      <c r="E214" s="331"/>
      <c r="F214" s="331"/>
      <c r="G214" s="331"/>
      <c r="H214" s="331"/>
      <c r="I214" s="331"/>
      <c r="J214" s="331"/>
    </row>
    <row r="215" spans="1:10" ht="144" customHeight="1">
      <c r="A215" s="329"/>
      <c r="B215" s="331"/>
      <c r="C215" s="331"/>
      <c r="D215" s="331"/>
      <c r="E215" s="331"/>
      <c r="F215" s="331"/>
      <c r="G215" s="331"/>
      <c r="H215" s="331"/>
      <c r="I215" s="331"/>
      <c r="J215" s="331"/>
    </row>
    <row r="216" spans="1:10" s="107" customFormat="1" ht="47.25" customHeight="1">
      <c r="A216" s="329" t="s">
        <v>325</v>
      </c>
      <c r="B216" s="330" t="s">
        <v>171</v>
      </c>
      <c r="C216" s="330"/>
      <c r="D216" s="330"/>
      <c r="E216" s="330"/>
      <c r="F216" s="330"/>
      <c r="G216" s="330"/>
      <c r="H216" s="330"/>
      <c r="I216" s="330"/>
      <c r="J216" s="330"/>
    </row>
    <row r="217" spans="1:10" s="107" customFormat="1">
      <c r="A217" s="329"/>
      <c r="B217" s="331" t="s">
        <v>250</v>
      </c>
      <c r="C217" s="331"/>
      <c r="D217" s="331"/>
      <c r="E217" s="331"/>
      <c r="F217" s="331"/>
      <c r="G217" s="331"/>
      <c r="H217" s="331"/>
      <c r="I217" s="331"/>
      <c r="J217" s="331"/>
    </row>
    <row r="218" spans="1:10" s="107" customFormat="1">
      <c r="A218" s="329"/>
      <c r="B218" s="331"/>
      <c r="C218" s="331"/>
      <c r="D218" s="331"/>
      <c r="E218" s="331"/>
      <c r="F218" s="331"/>
      <c r="G218" s="331"/>
      <c r="H218" s="331"/>
      <c r="I218" s="331"/>
      <c r="J218" s="331"/>
    </row>
    <row r="219" spans="1:10" s="107" customFormat="1">
      <c r="A219" s="329"/>
      <c r="B219" s="331"/>
      <c r="C219" s="331"/>
      <c r="D219" s="331"/>
      <c r="E219" s="331"/>
      <c r="F219" s="331"/>
      <c r="G219" s="331"/>
      <c r="H219" s="331"/>
      <c r="I219" s="331"/>
      <c r="J219" s="331"/>
    </row>
    <row r="220" spans="1:10" s="107" customFormat="1" ht="40.5" customHeight="1">
      <c r="A220" s="329" t="s">
        <v>326</v>
      </c>
      <c r="B220" s="330" t="s">
        <v>170</v>
      </c>
      <c r="C220" s="330"/>
      <c r="D220" s="330"/>
      <c r="E220" s="330"/>
      <c r="F220" s="330"/>
      <c r="G220" s="330"/>
      <c r="H220" s="330"/>
      <c r="I220" s="330"/>
      <c r="J220" s="330"/>
    </row>
    <row r="221" spans="1:10" s="107" customFormat="1">
      <c r="A221" s="329"/>
      <c r="B221" s="331" t="s">
        <v>183</v>
      </c>
      <c r="C221" s="331"/>
      <c r="D221" s="331"/>
      <c r="E221" s="331"/>
      <c r="F221" s="331"/>
      <c r="G221" s="331"/>
      <c r="H221" s="331"/>
      <c r="I221" s="331"/>
      <c r="J221" s="331"/>
    </row>
    <row r="222" spans="1:10" s="107" customFormat="1">
      <c r="A222" s="329"/>
      <c r="B222" s="331"/>
      <c r="C222" s="331"/>
      <c r="D222" s="331"/>
      <c r="E222" s="331"/>
      <c r="F222" s="331"/>
      <c r="G222" s="331"/>
      <c r="H222" s="331"/>
      <c r="I222" s="331"/>
      <c r="J222" s="331"/>
    </row>
    <row r="223" spans="1:10" s="107" customFormat="1" ht="234.75" customHeight="1">
      <c r="A223" s="329"/>
      <c r="B223" s="331"/>
      <c r="C223" s="331"/>
      <c r="D223" s="331"/>
      <c r="E223" s="331"/>
      <c r="F223" s="331"/>
      <c r="G223" s="331"/>
      <c r="H223" s="331"/>
      <c r="I223" s="331"/>
      <c r="J223" s="331"/>
    </row>
    <row r="244" spans="1:10">
      <c r="A244" s="56"/>
    </row>
    <row r="245" spans="1:10">
      <c r="A245" s="56"/>
    </row>
    <row r="246" spans="1:10">
      <c r="G246" s="367" t="s">
        <v>58</v>
      </c>
      <c r="H246" s="367"/>
      <c r="I246" s="367" t="s">
        <v>58</v>
      </c>
      <c r="J246" s="367"/>
    </row>
    <row r="247" spans="1:10" s="57" customFormat="1" ht="15.75">
      <c r="G247" s="296" t="s">
        <v>51</v>
      </c>
      <c r="H247" s="296"/>
      <c r="I247" s="296" t="s">
        <v>53</v>
      </c>
      <c r="J247" s="296"/>
    </row>
    <row r="248" spans="1:10">
      <c r="G248" s="296" t="s">
        <v>54</v>
      </c>
      <c r="H248" s="296"/>
      <c r="I248" s="6"/>
      <c r="J248" s="6"/>
    </row>
    <row r="249" spans="1:10">
      <c r="G249" s="6"/>
      <c r="H249" s="6"/>
      <c r="I249" s="6"/>
      <c r="J249" s="6"/>
    </row>
  </sheetData>
  <mergeCells count="182">
    <mergeCell ref="A34:A37"/>
    <mergeCell ref="B34:J34"/>
    <mergeCell ref="B35:J37"/>
    <mergeCell ref="A42:A45"/>
    <mergeCell ref="A68:A70"/>
    <mergeCell ref="A58:A61"/>
    <mergeCell ref="A54:A57"/>
    <mergeCell ref="B46:J46"/>
    <mergeCell ref="B47:J49"/>
    <mergeCell ref="A46:A49"/>
    <mergeCell ref="B50:J50"/>
    <mergeCell ref="B51:J53"/>
    <mergeCell ref="A50:A53"/>
    <mergeCell ref="B42:J42"/>
    <mergeCell ref="B43:J45"/>
    <mergeCell ref="A38:A41"/>
    <mergeCell ref="B38:J38"/>
    <mergeCell ref="B39:J41"/>
    <mergeCell ref="G248:H248"/>
    <mergeCell ref="G247:H247"/>
    <mergeCell ref="I247:J247"/>
    <mergeCell ref="A1:J1"/>
    <mergeCell ref="A2:J2"/>
    <mergeCell ref="A3:J3"/>
    <mergeCell ref="G246:H246"/>
    <mergeCell ref="I246:J246"/>
    <mergeCell ref="B63:J64"/>
    <mergeCell ref="B75:J77"/>
    <mergeCell ref="B79:J81"/>
    <mergeCell ref="B83:J93"/>
    <mergeCell ref="B95:J99"/>
    <mergeCell ref="B101:J103"/>
    <mergeCell ref="B105:J108"/>
    <mergeCell ref="A6:J6"/>
    <mergeCell ref="B62:J62"/>
    <mergeCell ref="B65:J65"/>
    <mergeCell ref="B68:J68"/>
    <mergeCell ref="B71:J71"/>
    <mergeCell ref="A62:A64"/>
    <mergeCell ref="B66:J67"/>
    <mergeCell ref="A65:A67"/>
    <mergeCell ref="B69:J70"/>
    <mergeCell ref="A94:A99"/>
    <mergeCell ref="B100:J100"/>
    <mergeCell ref="A100:A103"/>
    <mergeCell ref="A71:A73"/>
    <mergeCell ref="B74:J74"/>
    <mergeCell ref="A74:A77"/>
    <mergeCell ref="B78:J78"/>
    <mergeCell ref="A78:A81"/>
    <mergeCell ref="B72:J73"/>
    <mergeCell ref="B82:J82"/>
    <mergeCell ref="A82:A93"/>
    <mergeCell ref="B94:J94"/>
    <mergeCell ref="A121:A124"/>
    <mergeCell ref="B125:J125"/>
    <mergeCell ref="B126:J128"/>
    <mergeCell ref="A125:A128"/>
    <mergeCell ref="B104:J104"/>
    <mergeCell ref="A104:A108"/>
    <mergeCell ref="B109:J109"/>
    <mergeCell ref="A109:A112"/>
    <mergeCell ref="B145:J145"/>
    <mergeCell ref="B110:J112"/>
    <mergeCell ref="B122:J124"/>
    <mergeCell ref="A113:A116"/>
    <mergeCell ref="B117:J117"/>
    <mergeCell ref="B118:J120"/>
    <mergeCell ref="A117:A120"/>
    <mergeCell ref="A176:A211"/>
    <mergeCell ref="B129:J129"/>
    <mergeCell ref="B130:J132"/>
    <mergeCell ref="A129:A132"/>
    <mergeCell ref="B133:J133"/>
    <mergeCell ref="B134:J136"/>
    <mergeCell ref="A133:A136"/>
    <mergeCell ref="B121:J121"/>
    <mergeCell ref="A145:A148"/>
    <mergeCell ref="B149:J149"/>
    <mergeCell ref="B150:J152"/>
    <mergeCell ref="A149:A152"/>
    <mergeCell ref="B183:J183"/>
    <mergeCell ref="B205:J205"/>
    <mergeCell ref="B206:J206"/>
    <mergeCell ref="B207:J207"/>
    <mergeCell ref="B208:J208"/>
    <mergeCell ref="B184:J184"/>
    <mergeCell ref="C198:J198"/>
    <mergeCell ref="C199:J199"/>
    <mergeCell ref="C200:J200"/>
    <mergeCell ref="B201:J201"/>
    <mergeCell ref="B202:J202"/>
    <mergeCell ref="A153:A175"/>
    <mergeCell ref="B203:J203"/>
    <mergeCell ref="B190:J190"/>
    <mergeCell ref="B191:J191"/>
    <mergeCell ref="A216:A219"/>
    <mergeCell ref="B220:J220"/>
    <mergeCell ref="B221:J223"/>
    <mergeCell ref="A220:A223"/>
    <mergeCell ref="B137:J137"/>
    <mergeCell ref="B138:J140"/>
    <mergeCell ref="A137:A140"/>
    <mergeCell ref="B141:J141"/>
    <mergeCell ref="B142:J144"/>
    <mergeCell ref="A141:A144"/>
    <mergeCell ref="C195:J195"/>
    <mergeCell ref="C196:J196"/>
    <mergeCell ref="B197:J197"/>
    <mergeCell ref="B204:J204"/>
    <mergeCell ref="B185:J185"/>
    <mergeCell ref="B187:J187"/>
    <mergeCell ref="C188:J188"/>
    <mergeCell ref="C189:J189"/>
    <mergeCell ref="C192:J192"/>
    <mergeCell ref="C193:J193"/>
    <mergeCell ref="B194:J194"/>
    <mergeCell ref="B212:J212"/>
    <mergeCell ref="B213:J215"/>
    <mergeCell ref="A212:A215"/>
    <mergeCell ref="B216:J216"/>
    <mergeCell ref="B217:J219"/>
    <mergeCell ref="B209:J209"/>
    <mergeCell ref="B210:J210"/>
    <mergeCell ref="B211:J211"/>
    <mergeCell ref="B154:J154"/>
    <mergeCell ref="B155:J155"/>
    <mergeCell ref="B156:J156"/>
    <mergeCell ref="B157:J157"/>
    <mergeCell ref="B158:J158"/>
    <mergeCell ref="B159:J159"/>
    <mergeCell ref="B160:J160"/>
    <mergeCell ref="B161:J161"/>
    <mergeCell ref="B162:J162"/>
    <mergeCell ref="B163:J163"/>
    <mergeCell ref="B164:J164"/>
    <mergeCell ref="B165:J165"/>
    <mergeCell ref="B166:J166"/>
    <mergeCell ref="B186:J186"/>
    <mergeCell ref="B177:J177"/>
    <mergeCell ref="B178:J178"/>
    <mergeCell ref="B180:J180"/>
    <mergeCell ref="B181:J181"/>
    <mergeCell ref="B182:J182"/>
    <mergeCell ref="L147:AI147"/>
    <mergeCell ref="L150:AI150"/>
    <mergeCell ref="B153:J153"/>
    <mergeCell ref="B146:J148"/>
    <mergeCell ref="B54:J54"/>
    <mergeCell ref="B55:J57"/>
    <mergeCell ref="B58:J58"/>
    <mergeCell ref="B59:J61"/>
    <mergeCell ref="B176:J176"/>
    <mergeCell ref="B175:J175"/>
    <mergeCell ref="B113:J113"/>
    <mergeCell ref="B114:J116"/>
    <mergeCell ref="B167:J167"/>
    <mergeCell ref="B168:J168"/>
    <mergeCell ref="B169:J169"/>
    <mergeCell ref="B170:J170"/>
    <mergeCell ref="B171:J171"/>
    <mergeCell ref="B172:J172"/>
    <mergeCell ref="B173:J173"/>
    <mergeCell ref="B174:J174"/>
    <mergeCell ref="A26:A29"/>
    <mergeCell ref="B26:J26"/>
    <mergeCell ref="B27:J29"/>
    <mergeCell ref="A30:A33"/>
    <mergeCell ref="B30:J30"/>
    <mergeCell ref="B10:J10"/>
    <mergeCell ref="B14:J14"/>
    <mergeCell ref="B23:J25"/>
    <mergeCell ref="A18:A21"/>
    <mergeCell ref="A14:A17"/>
    <mergeCell ref="A10:A13"/>
    <mergeCell ref="A22:A25"/>
    <mergeCell ref="B18:J18"/>
    <mergeCell ref="B22:J22"/>
    <mergeCell ref="B11:J13"/>
    <mergeCell ref="B15:J17"/>
    <mergeCell ref="B19:J21"/>
    <mergeCell ref="B31:J33"/>
  </mergeCells>
  <dataValidations count="1">
    <dataValidation type="textLength" operator="lessThanOrEqual" allowBlank="1" showInputMessage="1" showErrorMessage="1" errorTitle="Ошибка" error="Допускается ввод не более 900 символов!" sqref="B62 B65 B68 B71 B74 B78 B82 B94 B100 B104 B109 B145 B149 B153 B42 B46 B50 B58 B176 B212 B113 B117 B121 B125 B129 B133 B137 B141 B216 B220 B54 B10 B14 B18 B22 B26 B30 B34 B38">
      <formula1>900</formula1>
    </dataValidation>
  </dataValidations>
  <pageMargins left="0.7" right="0.7" top="0.75" bottom="0.75" header="0.3" footer="0.3"/>
  <pageSetup paperSize="9" scale="77" orientation="portrait" r:id="rId1"/>
  <rowBreaks count="5" manualBreakCount="5">
    <brk id="25" max="9" man="1"/>
    <brk id="49" max="9" man="1"/>
    <brk id="77" max="9" man="1"/>
    <brk id="120" max="9" man="1"/>
    <brk id="1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Потребность</vt:lpstr>
      <vt:lpstr>Источники ИП</vt:lpstr>
      <vt:lpstr>План вводов</vt:lpstr>
      <vt:lpstr>Пояснительная записка</vt:lpstr>
      <vt:lpstr>'Источники ИП'!Заголовки_для_печати</vt:lpstr>
      <vt:lpstr>'План вводов'!Заголовки_для_печати</vt:lpstr>
      <vt:lpstr>Потребность!Заголовки_для_печати</vt:lpstr>
      <vt:lpstr>'Источники ИП'!Область_печати</vt:lpstr>
      <vt:lpstr>'План вводов'!Область_печати</vt:lpstr>
      <vt:lpstr>Потребность!Область_печати</vt:lpstr>
      <vt:lpstr>'Пояснительная записка'!Область_печати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2017-04-14T14:23:31Z</dcterms:modified>
</cp:coreProperties>
</file>